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iam.myers\Google Drive\OXF\CÆSR\Equipment\Helium_ReturnLine\"/>
    </mc:Choice>
  </mc:AlternateContent>
  <bookViews>
    <workbookView xWindow="0" yWindow="0" windowWidth="6420" windowHeight="6480" tabRatio="487"/>
  </bookViews>
  <sheets>
    <sheet name="20ma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L51" i="1"/>
  <c r="J51" i="1"/>
  <c r="I51" i="1"/>
  <c r="K51" i="1" s="1"/>
  <c r="G51" i="1"/>
  <c r="H51" i="1"/>
  <c r="F51" i="1"/>
  <c r="M50" i="1"/>
  <c r="L50" i="1"/>
  <c r="K50" i="1"/>
  <c r="J50" i="1"/>
  <c r="I50" i="1"/>
  <c r="G50" i="1"/>
  <c r="H50" i="1" s="1"/>
  <c r="F50" i="1"/>
  <c r="M49" i="1"/>
  <c r="L49" i="1"/>
  <c r="K49" i="1"/>
  <c r="J49" i="1"/>
  <c r="I49" i="1"/>
  <c r="G49" i="1"/>
  <c r="H49" i="1" s="1"/>
  <c r="F49" i="1"/>
  <c r="M48" i="1"/>
  <c r="L48" i="1"/>
  <c r="K48" i="1"/>
  <c r="J48" i="1"/>
  <c r="I48" i="1"/>
  <c r="G48" i="1"/>
  <c r="H48" i="1"/>
  <c r="F48" i="1"/>
  <c r="M47" i="1"/>
  <c r="L47" i="1"/>
  <c r="K47" i="1"/>
  <c r="J47" i="1"/>
  <c r="I47" i="1"/>
  <c r="G47" i="1"/>
  <c r="H47" i="1"/>
  <c r="F47" i="1"/>
  <c r="M46" i="1"/>
  <c r="L46" i="1"/>
  <c r="K46" i="1"/>
  <c r="I46" i="1"/>
  <c r="J46" i="1" s="1"/>
  <c r="G46" i="1"/>
  <c r="H46" i="1" s="1"/>
  <c r="F46" i="1"/>
  <c r="M45" i="1"/>
  <c r="L45" i="1"/>
  <c r="K45" i="1"/>
  <c r="J45" i="1"/>
  <c r="I45" i="1"/>
  <c r="G45" i="1"/>
  <c r="H45" i="1"/>
  <c r="F45" i="1"/>
  <c r="M44" i="1"/>
  <c r="L44" i="1"/>
  <c r="K44" i="1"/>
  <c r="J44" i="1"/>
  <c r="I44" i="1"/>
  <c r="G44" i="1"/>
  <c r="H44" i="1" s="1"/>
  <c r="F44" i="1"/>
  <c r="M43" i="1"/>
  <c r="L43" i="1"/>
  <c r="K43" i="1"/>
  <c r="J43" i="1"/>
  <c r="I43" i="1"/>
  <c r="G43" i="1"/>
  <c r="H43" i="1" s="1"/>
  <c r="F43" i="1"/>
  <c r="I42" i="1" l="1"/>
  <c r="M42" i="1" s="1"/>
  <c r="G42" i="1"/>
  <c r="H42" i="1" s="1"/>
  <c r="F42" i="1"/>
  <c r="M41" i="1"/>
  <c r="L41" i="1"/>
  <c r="J41" i="1"/>
  <c r="I41" i="1"/>
  <c r="K41" i="1" s="1"/>
  <c r="G41" i="1"/>
  <c r="F41" i="1"/>
  <c r="H41" i="1" s="1"/>
  <c r="M40" i="1"/>
  <c r="L40" i="1"/>
  <c r="K40" i="1"/>
  <c r="J40" i="1"/>
  <c r="I40" i="1"/>
  <c r="G40" i="1"/>
  <c r="F40" i="1"/>
  <c r="M39" i="1"/>
  <c r="L39" i="1"/>
  <c r="K39" i="1"/>
  <c r="I39" i="1"/>
  <c r="J39" i="1" s="1"/>
  <c r="G39" i="1"/>
  <c r="F39" i="1"/>
  <c r="M38" i="1"/>
  <c r="L38" i="1"/>
  <c r="K38" i="1"/>
  <c r="J38" i="1"/>
  <c r="I38" i="1"/>
  <c r="G38" i="1"/>
  <c r="F38" i="1"/>
  <c r="M37" i="1"/>
  <c r="L37" i="1"/>
  <c r="K37" i="1"/>
  <c r="J37" i="1"/>
  <c r="I37" i="1"/>
  <c r="F37" i="1"/>
  <c r="G37" i="1"/>
  <c r="I36" i="1"/>
  <c r="J36" i="1" s="1"/>
  <c r="F36" i="1"/>
  <c r="G36" i="1"/>
  <c r="M35" i="1"/>
  <c r="L35" i="1"/>
  <c r="K35" i="1"/>
  <c r="J35" i="1"/>
  <c r="I35" i="1"/>
  <c r="G35" i="1"/>
  <c r="F35" i="1"/>
  <c r="M34" i="1"/>
  <c r="L34" i="1"/>
  <c r="K34" i="1"/>
  <c r="I34" i="1"/>
  <c r="J34" i="1" s="1"/>
  <c r="G34" i="1"/>
  <c r="F34" i="1"/>
  <c r="M33" i="1"/>
  <c r="L33" i="1"/>
  <c r="K33" i="1"/>
  <c r="J33" i="1"/>
  <c r="I33" i="1"/>
  <c r="G33" i="1"/>
  <c r="F33" i="1"/>
  <c r="M32" i="1"/>
  <c r="L32" i="1"/>
  <c r="K32" i="1"/>
  <c r="J32" i="1"/>
  <c r="I32" i="1"/>
  <c r="G32" i="1"/>
  <c r="F32" i="1"/>
  <c r="G31" i="1"/>
  <c r="M31" i="1"/>
  <c r="L31" i="1"/>
  <c r="K31" i="1"/>
  <c r="I31" i="1"/>
  <c r="J31" i="1" s="1"/>
  <c r="F31" i="1"/>
  <c r="M30" i="1"/>
  <c r="L30" i="1"/>
  <c r="K30" i="1"/>
  <c r="J30" i="1"/>
  <c r="I30" i="1"/>
  <c r="G30" i="1"/>
  <c r="F30" i="1"/>
  <c r="I29" i="1"/>
  <c r="K29" i="1" s="1"/>
  <c r="G29" i="1"/>
  <c r="F29" i="1"/>
  <c r="M28" i="1"/>
  <c r="L28" i="1"/>
  <c r="K28" i="1"/>
  <c r="I28" i="1"/>
  <c r="J28" i="1" s="1"/>
  <c r="G28" i="1"/>
  <c r="F28" i="1"/>
  <c r="M3" i="1"/>
  <c r="M4" i="1"/>
  <c r="L4" i="1"/>
  <c r="L3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I27" i="1"/>
  <c r="K27" i="1" s="1"/>
  <c r="G27" i="1"/>
  <c r="F27" i="1"/>
  <c r="I26" i="1"/>
  <c r="K26" i="1" s="1"/>
  <c r="G26" i="1"/>
  <c r="F26" i="1"/>
  <c r="I25" i="1"/>
  <c r="K25" i="1" s="1"/>
  <c r="G25" i="1"/>
  <c r="F25" i="1"/>
  <c r="J42" i="1" l="1"/>
  <c r="K42" i="1"/>
  <c r="L42" i="1"/>
  <c r="H40" i="1"/>
  <c r="H38" i="1"/>
  <c r="H39" i="1"/>
  <c r="H36" i="1"/>
  <c r="H37" i="1"/>
  <c r="K36" i="1"/>
  <c r="L36" i="1"/>
  <c r="M36" i="1"/>
  <c r="H35" i="1"/>
  <c r="H31" i="1"/>
  <c r="H32" i="1"/>
  <c r="H29" i="1"/>
  <c r="H33" i="1"/>
  <c r="H34" i="1"/>
  <c r="H30" i="1"/>
  <c r="L29" i="1"/>
  <c r="M29" i="1"/>
  <c r="J29" i="1"/>
  <c r="H28" i="1"/>
  <c r="H27" i="1"/>
  <c r="J27" i="1"/>
  <c r="H25" i="1"/>
  <c r="H26" i="1"/>
  <c r="J26" i="1"/>
  <c r="J25" i="1"/>
  <c r="K24" i="1" l="1"/>
  <c r="J24" i="1"/>
  <c r="I24" i="1"/>
  <c r="G24" i="1"/>
  <c r="F24" i="1"/>
  <c r="H24" i="1" l="1"/>
  <c r="I23" i="1"/>
  <c r="K23" i="1" s="1"/>
  <c r="G23" i="1"/>
  <c r="F23" i="1"/>
  <c r="I22" i="1"/>
  <c r="K22" i="1" s="1"/>
  <c r="G22" i="1"/>
  <c r="F22" i="1"/>
  <c r="H22" i="1" s="1"/>
  <c r="I21" i="1"/>
  <c r="J21" i="1" s="1"/>
  <c r="G21" i="1"/>
  <c r="F21" i="1"/>
  <c r="K20" i="1"/>
  <c r="J20" i="1"/>
  <c r="I20" i="1"/>
  <c r="G20" i="1"/>
  <c r="F20" i="1"/>
  <c r="I19" i="1"/>
  <c r="K19" i="1" s="1"/>
  <c r="G19" i="1"/>
  <c r="F19" i="1"/>
  <c r="D7" i="1"/>
  <c r="K18" i="1"/>
  <c r="J18" i="1"/>
  <c r="I18" i="1"/>
  <c r="I17" i="1"/>
  <c r="G18" i="1"/>
  <c r="F18" i="1"/>
  <c r="G17" i="1"/>
  <c r="G16" i="1"/>
  <c r="G15" i="1"/>
  <c r="G14" i="1"/>
  <c r="G13" i="1"/>
  <c r="G12" i="1"/>
  <c r="G11" i="1"/>
  <c r="G10" i="1"/>
  <c r="F17" i="1"/>
  <c r="F16" i="1"/>
  <c r="F15" i="1"/>
  <c r="F14" i="1"/>
  <c r="F13" i="1"/>
  <c r="F12" i="1"/>
  <c r="F11" i="1"/>
  <c r="F10" i="1"/>
  <c r="K17" i="1"/>
  <c r="J17" i="1"/>
  <c r="K16" i="1"/>
  <c r="K15" i="1"/>
  <c r="K14" i="1"/>
  <c r="K13" i="1"/>
  <c r="K12" i="1"/>
  <c r="K11" i="1"/>
  <c r="K10" i="1"/>
  <c r="J16" i="1"/>
  <c r="J15" i="1"/>
  <c r="J14" i="1"/>
  <c r="J13" i="1"/>
  <c r="J12" i="1"/>
  <c r="J11" i="1"/>
  <c r="J10" i="1"/>
  <c r="I16" i="1"/>
  <c r="K5" i="1"/>
  <c r="I15" i="1"/>
  <c r="I14" i="1"/>
  <c r="I13" i="1"/>
  <c r="I12" i="1"/>
  <c r="I11" i="1"/>
  <c r="I10" i="1"/>
  <c r="H9" i="1"/>
  <c r="H23" i="1" l="1"/>
  <c r="H20" i="1"/>
  <c r="H10" i="1"/>
  <c r="H19" i="1"/>
  <c r="H21" i="1"/>
  <c r="J23" i="1"/>
  <c r="J22" i="1"/>
  <c r="K21" i="1"/>
  <c r="J19" i="1"/>
  <c r="H12" i="1"/>
  <c r="H18" i="1"/>
  <c r="H17" i="1"/>
  <c r="H11" i="1"/>
  <c r="H15" i="1"/>
  <c r="H16" i="1"/>
  <c r="H14" i="1"/>
  <c r="H13" i="1"/>
</calcChain>
</file>

<file path=xl/sharedStrings.xml><?xml version="1.0" encoding="utf-8"?>
<sst xmlns="http://schemas.openxmlformats.org/spreadsheetml/2006/main" count="50" uniqueCount="39">
  <si>
    <t>time</t>
  </si>
  <si>
    <t>ICL (m^3)</t>
  </si>
  <si>
    <t>SQUID(m^3)</t>
  </si>
  <si>
    <t>liquid He eq.</t>
  </si>
  <si>
    <t>ICL (litres)</t>
  </si>
  <si>
    <t>SQUID (litres)</t>
  </si>
  <si>
    <t xml:space="preserve">Expansion </t>
  </si>
  <si>
    <t>liquid to gas, NIST</t>
  </si>
  <si>
    <t>ICL-SQUID (litres)</t>
  </si>
  <si>
    <t>Day</t>
  </si>
  <si>
    <t xml:space="preserve">BK-G16M </t>
  </si>
  <si>
    <t>Qmin</t>
  </si>
  <si>
    <t xml:space="preserve">BK-G6M </t>
  </si>
  <si>
    <t>krom/schroder</t>
  </si>
  <si>
    <t>Jeavons</t>
  </si>
  <si>
    <t>Elster Metering, Ltd</t>
  </si>
  <si>
    <t>dt (hrs)</t>
  </si>
  <si>
    <t>Q_ICL</t>
  </si>
  <si>
    <t>Q_SQUID</t>
  </si>
  <si>
    <t>(m3/h)</t>
  </si>
  <si>
    <t>hours</t>
  </si>
  <si>
    <t>T</t>
  </si>
  <si>
    <t>Will Myers and Junjie Liu</t>
  </si>
  <si>
    <t>20 May, 2019 : Start</t>
  </si>
  <si>
    <t>CAESR, ICL</t>
  </si>
  <si>
    <t>Q(m3/h):</t>
  </si>
  <si>
    <t xml:space="preserve">    tank boil-off at 2 L / day</t>
  </si>
  <si>
    <t>Qmax 23 m^3/h</t>
  </si>
  <si>
    <t>Qmin 0.16 m^3/h</t>
  </si>
  <si>
    <t>Qmax 10 m^3/h</t>
  </si>
  <si>
    <t>Qmin 0.06 m^3/h</t>
  </si>
  <si>
    <t>helium</t>
  </si>
  <si>
    <t>Relative</t>
  </si>
  <si>
    <t>gas density</t>
  </si>
  <si>
    <t>natural gas</t>
  </si>
  <si>
    <t>He conv. factor</t>
  </si>
  <si>
    <t>(l/min)</t>
  </si>
  <si>
    <t>m3/h</t>
  </si>
  <si>
    <t>l/min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</si>
</sst>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5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2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left"/>
    </xf>
    <xf numFmtId="22" fontId="0" fillId="0" borderId="0" xfId="0" applyNumberFormat="1"/>
    <xf numFmtId="0" fontId="0" fillId="0" borderId="11" xfId="0" applyBorder="1" applyAlignment="1">
      <alignment horizontal="right"/>
    </xf>
    <xf numFmtId="0" fontId="0" fillId="0" borderId="12" xfId="0" applyBorder="1"/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10" xfId="0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Border="1" applyAlignment="1">
      <alignment horizontal="right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ICL helium log, 20-30 May 2019, </a:t>
            </a:r>
            <a:r>
              <a:rPr lang="en-GB" b="1"/>
              <a:t>m^3/(.757m^3/litre)</a:t>
            </a:r>
          </a:p>
        </c:rich>
      </c:tx>
      <c:layout>
        <c:manualLayout>
          <c:xMode val="edge"/>
          <c:yMode val="edge"/>
          <c:x val="0.12949368325984562"/>
          <c:y val="2.0512889146647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98050173034918"/>
          <c:y val="9.677754045589361E-2"/>
          <c:w val="0.82800502111149155"/>
          <c:h val="0.76030948305374857"/>
        </c:manualLayout>
      </c:layout>
      <c:scatterChart>
        <c:scatterStyle val="lineMarker"/>
        <c:varyColors val="0"/>
        <c:ser>
          <c:idx val="0"/>
          <c:order val="0"/>
          <c:tx>
            <c:v>ICL G16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'20may'!$B$9:$B$59</c:f>
              <c:numCache>
                <c:formatCode>m/d/yyyy\ h:mm</c:formatCode>
                <c:ptCount val="51"/>
                <c:pt idx="0">
                  <c:v>43605.402777777781</c:v>
                </c:pt>
                <c:pt idx="1">
                  <c:v>43605.552083333336</c:v>
                </c:pt>
                <c:pt idx="2">
                  <c:v>43605.652777777781</c:v>
                </c:pt>
                <c:pt idx="3">
                  <c:v>43605.729166666664</c:v>
                </c:pt>
                <c:pt idx="4">
                  <c:v>43605.833333333336</c:v>
                </c:pt>
                <c:pt idx="5">
                  <c:v>43605.958333333336</c:v>
                </c:pt>
                <c:pt idx="6">
                  <c:v>43606.395833333336</c:v>
                </c:pt>
                <c:pt idx="7">
                  <c:v>43606.458333333336</c:v>
                </c:pt>
                <c:pt idx="8">
                  <c:v>43606.545138888891</c:v>
                </c:pt>
                <c:pt idx="9">
                  <c:v>43606.708333333336</c:v>
                </c:pt>
                <c:pt idx="10">
                  <c:v>43606.875</c:v>
                </c:pt>
                <c:pt idx="11">
                  <c:v>43606.993055555555</c:v>
                </c:pt>
                <c:pt idx="12">
                  <c:v>43607.420138888891</c:v>
                </c:pt>
                <c:pt idx="13">
                  <c:v>43607.539583333331</c:v>
                </c:pt>
                <c:pt idx="14">
                  <c:v>43607.649305555555</c:v>
                </c:pt>
                <c:pt idx="15">
                  <c:v>43607.729166666664</c:v>
                </c:pt>
                <c:pt idx="16">
                  <c:v>43607.885416666664</c:v>
                </c:pt>
                <c:pt idx="17">
                  <c:v>43608.043749999997</c:v>
                </c:pt>
                <c:pt idx="18">
                  <c:v>43608.427083333336</c:v>
                </c:pt>
                <c:pt idx="19">
                  <c:v>43608.503472222219</c:v>
                </c:pt>
                <c:pt idx="20">
                  <c:v>43608.575694444444</c:v>
                </c:pt>
                <c:pt idx="21">
                  <c:v>43608.604166666664</c:v>
                </c:pt>
                <c:pt idx="22">
                  <c:v>43608.614583333336</c:v>
                </c:pt>
                <c:pt idx="23">
                  <c:v>43608.648611111108</c:v>
                </c:pt>
                <c:pt idx="24">
                  <c:v>43608.731249999997</c:v>
                </c:pt>
                <c:pt idx="25">
                  <c:v>43608.958333333336</c:v>
                </c:pt>
                <c:pt idx="26">
                  <c:v>43609.399305555555</c:v>
                </c:pt>
                <c:pt idx="27">
                  <c:v>43609.524305555555</c:v>
                </c:pt>
                <c:pt idx="28">
                  <c:v>43609.604166666664</c:v>
                </c:pt>
                <c:pt idx="29">
                  <c:v>43609.958333333336</c:v>
                </c:pt>
                <c:pt idx="30">
                  <c:v>43610.604166666664</c:v>
                </c:pt>
                <c:pt idx="31">
                  <c:v>43611.541666666664</c:v>
                </c:pt>
                <c:pt idx="32">
                  <c:v>43612.411111111112</c:v>
                </c:pt>
                <c:pt idx="33">
                  <c:v>43613.441666666666</c:v>
                </c:pt>
                <c:pt idx="34">
                  <c:v>43614.45416666667</c:v>
                </c:pt>
                <c:pt idx="35">
                  <c:v>43615.449305555558</c:v>
                </c:pt>
                <c:pt idx="36">
                  <c:v>43615.493055555555</c:v>
                </c:pt>
                <c:pt idx="37">
                  <c:v>43615.503472222219</c:v>
                </c:pt>
                <c:pt idx="38">
                  <c:v>43615.515277777777</c:v>
                </c:pt>
                <c:pt idx="39">
                  <c:v>43615.535416666666</c:v>
                </c:pt>
                <c:pt idx="40">
                  <c:v>43615.553472222222</c:v>
                </c:pt>
                <c:pt idx="41">
                  <c:v>43615.618750000001</c:v>
                </c:pt>
                <c:pt idx="42">
                  <c:v>43616.616666666669</c:v>
                </c:pt>
              </c:numCache>
            </c:numRef>
          </c:xVal>
          <c:yVal>
            <c:numRef>
              <c:f>'20may'!$F$9:$F$59</c:f>
              <c:numCache>
                <c:formatCode>General</c:formatCode>
                <c:ptCount val="51"/>
                <c:pt idx="0">
                  <c:v>0</c:v>
                </c:pt>
                <c:pt idx="1">
                  <c:v>1.1889035667126224</c:v>
                </c:pt>
                <c:pt idx="2">
                  <c:v>2.417437252311661</c:v>
                </c:pt>
                <c:pt idx="3">
                  <c:v>3.5535006605026545</c:v>
                </c:pt>
                <c:pt idx="4">
                  <c:v>4.8480845442537293</c:v>
                </c:pt>
                <c:pt idx="5">
                  <c:v>5.0726552179658464</c:v>
                </c:pt>
                <c:pt idx="6">
                  <c:v>5.0726552179658464</c:v>
                </c:pt>
                <c:pt idx="7">
                  <c:v>5.5746367239117092</c:v>
                </c:pt>
                <c:pt idx="8">
                  <c:v>7.0673712021140869</c:v>
                </c:pt>
                <c:pt idx="9">
                  <c:v>9.3791281373848925</c:v>
                </c:pt>
                <c:pt idx="10">
                  <c:v>11.136063408190608</c:v>
                </c:pt>
                <c:pt idx="11">
                  <c:v>12.338177014531237</c:v>
                </c:pt>
                <c:pt idx="12">
                  <c:v>13.368560105681373</c:v>
                </c:pt>
                <c:pt idx="13">
                  <c:v>14.663143989432449</c:v>
                </c:pt>
                <c:pt idx="14">
                  <c:v>15.825627476884257</c:v>
                </c:pt>
                <c:pt idx="15">
                  <c:v>16.723910171732726</c:v>
                </c:pt>
                <c:pt idx="16">
                  <c:v>18.441215323647221</c:v>
                </c:pt>
                <c:pt idx="17">
                  <c:v>19.458388375166951</c:v>
                </c:pt>
                <c:pt idx="18">
                  <c:v>19.5508586525774</c:v>
                </c:pt>
                <c:pt idx="19">
                  <c:v>20.56803170409713</c:v>
                </c:pt>
                <c:pt idx="20">
                  <c:v>21.571994715984051</c:v>
                </c:pt>
                <c:pt idx="21">
                  <c:v>28.177014531043497</c:v>
                </c:pt>
                <c:pt idx="22">
                  <c:v>31.99471598414949</c:v>
                </c:pt>
                <c:pt idx="23">
                  <c:v>32.509907529723357</c:v>
                </c:pt>
                <c:pt idx="24">
                  <c:v>33.672391017175165</c:v>
                </c:pt>
                <c:pt idx="25">
                  <c:v>35.033025099075871</c:v>
                </c:pt>
                <c:pt idx="26">
                  <c:v>35.454425363276016</c:v>
                </c:pt>
                <c:pt idx="27">
                  <c:v>35.455878467637064</c:v>
                </c:pt>
                <c:pt idx="28">
                  <c:v>35.458388375165853</c:v>
                </c:pt>
                <c:pt idx="29">
                  <c:v>35.508586525760926</c:v>
                </c:pt>
                <c:pt idx="30">
                  <c:v>35.56142668428015</c:v>
                </c:pt>
                <c:pt idx="31">
                  <c:v>35.56406869220671</c:v>
                </c:pt>
                <c:pt idx="32">
                  <c:v>35.565389696169994</c:v>
                </c:pt>
                <c:pt idx="33">
                  <c:v>35.566050198151629</c:v>
                </c:pt>
                <c:pt idx="34">
                  <c:v>35.568031704096555</c:v>
                </c:pt>
                <c:pt idx="35">
                  <c:v>43.784676354029642</c:v>
                </c:pt>
                <c:pt idx="36">
                  <c:v>44.141347424043424</c:v>
                </c:pt>
                <c:pt idx="37">
                  <c:v>45.910171730516268</c:v>
                </c:pt>
                <c:pt idx="38">
                  <c:v>49.749009247029953</c:v>
                </c:pt>
                <c:pt idx="39">
                  <c:v>53.054161162483837</c:v>
                </c:pt>
                <c:pt idx="40">
                  <c:v>53.342140026421426</c:v>
                </c:pt>
                <c:pt idx="41">
                  <c:v>53.976221928666554</c:v>
                </c:pt>
                <c:pt idx="42">
                  <c:v>62.457067371202982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6A-481C-B2AD-72188864FBB9}"/>
            </c:ext>
          </c:extLst>
        </c:ser>
        <c:ser>
          <c:idx val="3"/>
          <c:order val="1"/>
          <c:tx>
            <c:v>SQUID G6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'20may'!$B$9:$B$55</c:f>
              <c:numCache>
                <c:formatCode>m/d/yyyy\ h:mm</c:formatCode>
                <c:ptCount val="47"/>
                <c:pt idx="0">
                  <c:v>43605.402777777781</c:v>
                </c:pt>
                <c:pt idx="1">
                  <c:v>43605.552083333336</c:v>
                </c:pt>
                <c:pt idx="2">
                  <c:v>43605.652777777781</c:v>
                </c:pt>
                <c:pt idx="3">
                  <c:v>43605.729166666664</c:v>
                </c:pt>
                <c:pt idx="4">
                  <c:v>43605.833333333336</c:v>
                </c:pt>
                <c:pt idx="5">
                  <c:v>43605.958333333336</c:v>
                </c:pt>
                <c:pt idx="6">
                  <c:v>43606.395833333336</c:v>
                </c:pt>
                <c:pt idx="7">
                  <c:v>43606.458333333336</c:v>
                </c:pt>
                <c:pt idx="8">
                  <c:v>43606.545138888891</c:v>
                </c:pt>
                <c:pt idx="9">
                  <c:v>43606.708333333336</c:v>
                </c:pt>
                <c:pt idx="10">
                  <c:v>43606.875</c:v>
                </c:pt>
                <c:pt idx="11">
                  <c:v>43606.993055555555</c:v>
                </c:pt>
                <c:pt idx="12">
                  <c:v>43607.420138888891</c:v>
                </c:pt>
                <c:pt idx="13">
                  <c:v>43607.539583333331</c:v>
                </c:pt>
                <c:pt idx="14">
                  <c:v>43607.649305555555</c:v>
                </c:pt>
                <c:pt idx="15">
                  <c:v>43607.729166666664</c:v>
                </c:pt>
                <c:pt idx="16">
                  <c:v>43607.885416666664</c:v>
                </c:pt>
                <c:pt idx="17">
                  <c:v>43608.043749999997</c:v>
                </c:pt>
                <c:pt idx="18">
                  <c:v>43608.427083333336</c:v>
                </c:pt>
                <c:pt idx="19">
                  <c:v>43608.503472222219</c:v>
                </c:pt>
                <c:pt idx="20">
                  <c:v>43608.575694444444</c:v>
                </c:pt>
                <c:pt idx="21">
                  <c:v>43608.604166666664</c:v>
                </c:pt>
                <c:pt idx="22">
                  <c:v>43608.614583333336</c:v>
                </c:pt>
                <c:pt idx="23">
                  <c:v>43608.648611111108</c:v>
                </c:pt>
                <c:pt idx="24">
                  <c:v>43608.731249999997</c:v>
                </c:pt>
                <c:pt idx="25">
                  <c:v>43608.958333333336</c:v>
                </c:pt>
                <c:pt idx="26">
                  <c:v>43609.399305555555</c:v>
                </c:pt>
                <c:pt idx="27">
                  <c:v>43609.524305555555</c:v>
                </c:pt>
                <c:pt idx="28">
                  <c:v>43609.604166666664</c:v>
                </c:pt>
                <c:pt idx="29">
                  <c:v>43609.958333333336</c:v>
                </c:pt>
                <c:pt idx="30">
                  <c:v>43610.604166666664</c:v>
                </c:pt>
                <c:pt idx="31">
                  <c:v>43611.541666666664</c:v>
                </c:pt>
                <c:pt idx="32">
                  <c:v>43612.411111111112</c:v>
                </c:pt>
                <c:pt idx="33">
                  <c:v>43613.441666666666</c:v>
                </c:pt>
                <c:pt idx="34">
                  <c:v>43614.45416666667</c:v>
                </c:pt>
                <c:pt idx="35">
                  <c:v>43615.449305555558</c:v>
                </c:pt>
                <c:pt idx="36">
                  <c:v>43615.493055555555</c:v>
                </c:pt>
                <c:pt idx="37">
                  <c:v>43615.503472222219</c:v>
                </c:pt>
                <c:pt idx="38">
                  <c:v>43615.515277777777</c:v>
                </c:pt>
                <c:pt idx="39">
                  <c:v>43615.535416666666</c:v>
                </c:pt>
                <c:pt idx="40">
                  <c:v>43615.553472222222</c:v>
                </c:pt>
                <c:pt idx="41">
                  <c:v>43615.618750000001</c:v>
                </c:pt>
                <c:pt idx="42">
                  <c:v>43616.616666666669</c:v>
                </c:pt>
              </c:numCache>
            </c:numRef>
          </c:xVal>
          <c:yVal>
            <c:numRef>
              <c:f>'20may'!$G$9:$G$55</c:f>
              <c:numCache>
                <c:formatCode>General</c:formatCode>
                <c:ptCount val="47"/>
                <c:pt idx="0">
                  <c:v>0</c:v>
                </c:pt>
                <c:pt idx="1">
                  <c:v>0.62879788639200596</c:v>
                </c:pt>
                <c:pt idx="2">
                  <c:v>1.0937912813708068</c:v>
                </c:pt>
                <c:pt idx="3">
                  <c:v>1.4068692206059317</c:v>
                </c:pt>
                <c:pt idx="4">
                  <c:v>1.891677675029142</c:v>
                </c:pt>
                <c:pt idx="5">
                  <c:v>2.587846763538868</c:v>
                </c:pt>
                <c:pt idx="6">
                  <c:v>4.2787318361925486</c:v>
                </c:pt>
                <c:pt idx="7">
                  <c:v>4.5217965653881969</c:v>
                </c:pt>
                <c:pt idx="8">
                  <c:v>4.9405548216617738</c:v>
                </c:pt>
                <c:pt idx="9">
                  <c:v>6.0118890356664147</c:v>
                </c:pt>
                <c:pt idx="10">
                  <c:v>6.8428005284019697</c:v>
                </c:pt>
                <c:pt idx="11">
                  <c:v>7.4597093791244466</c:v>
                </c:pt>
                <c:pt idx="12">
                  <c:v>9.8599735799206627</c:v>
                </c:pt>
                <c:pt idx="13">
                  <c:v>10.458388375162011</c:v>
                </c:pt>
                <c:pt idx="14">
                  <c:v>11.101717305150109</c:v>
                </c:pt>
                <c:pt idx="15">
                  <c:v>11.544253632757938</c:v>
                </c:pt>
                <c:pt idx="16">
                  <c:v>12.324966974898425</c:v>
                </c:pt>
                <c:pt idx="17">
                  <c:v>13.118890356671724</c:v>
                </c:pt>
                <c:pt idx="18">
                  <c:v>15.130779392335409</c:v>
                </c:pt>
                <c:pt idx="19">
                  <c:v>15.538969616907544</c:v>
                </c:pt>
                <c:pt idx="20">
                  <c:v>15.966974900924088</c:v>
                </c:pt>
                <c:pt idx="21">
                  <c:v>22.718626155878891</c:v>
                </c:pt>
                <c:pt idx="22">
                  <c:v>27.029062087185377</c:v>
                </c:pt>
                <c:pt idx="23">
                  <c:v>27.705416116245889</c:v>
                </c:pt>
                <c:pt idx="24">
                  <c:v>28.248348745043852</c:v>
                </c:pt>
                <c:pt idx="25">
                  <c:v>29.408190224569097</c:v>
                </c:pt>
                <c:pt idx="26">
                  <c:v>31.71598414795006</c:v>
                </c:pt>
                <c:pt idx="27">
                  <c:v>32.429326287977631</c:v>
                </c:pt>
                <c:pt idx="28">
                  <c:v>32.896961690882996</c:v>
                </c:pt>
                <c:pt idx="29">
                  <c:v>34.895640686918675</c:v>
                </c:pt>
                <c:pt idx="30">
                  <c:v>38.355350066050008</c:v>
                </c:pt>
                <c:pt idx="31">
                  <c:v>43.398943196828476</c:v>
                </c:pt>
                <c:pt idx="32">
                  <c:v>47.993394980182714</c:v>
                </c:pt>
                <c:pt idx="33">
                  <c:v>53.29194187582636</c:v>
                </c:pt>
                <c:pt idx="34">
                  <c:v>58.421400264198873</c:v>
                </c:pt>
                <c:pt idx="35">
                  <c:v>63.978863936587928</c:v>
                </c:pt>
                <c:pt idx="36">
                  <c:v>64.190885072653685</c:v>
                </c:pt>
                <c:pt idx="37">
                  <c:v>65.99511228533477</c:v>
                </c:pt>
                <c:pt idx="38">
                  <c:v>70.133421400264666</c:v>
                </c:pt>
                <c:pt idx="39">
                  <c:v>73.983487450461425</c:v>
                </c:pt>
                <c:pt idx="40">
                  <c:v>74.149933949801195</c:v>
                </c:pt>
                <c:pt idx="41">
                  <c:v>74.35640686921829</c:v>
                </c:pt>
                <c:pt idx="42">
                  <c:v>78.918758256274884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F3-4516-B232-19934C3F984D}"/>
            </c:ext>
          </c:extLst>
        </c:ser>
        <c:ser>
          <c:idx val="1"/>
          <c:order val="2"/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'20may'!$B$9:$B$60</c:f>
              <c:numCache>
                <c:formatCode>m/d/yyyy\ h:mm</c:formatCode>
                <c:ptCount val="52"/>
                <c:pt idx="0">
                  <c:v>43605.402777777781</c:v>
                </c:pt>
                <c:pt idx="1">
                  <c:v>43605.552083333336</c:v>
                </c:pt>
                <c:pt idx="2">
                  <c:v>43605.652777777781</c:v>
                </c:pt>
                <c:pt idx="3">
                  <c:v>43605.729166666664</c:v>
                </c:pt>
                <c:pt idx="4">
                  <c:v>43605.833333333336</c:v>
                </c:pt>
                <c:pt idx="5">
                  <c:v>43605.958333333336</c:v>
                </c:pt>
                <c:pt idx="6">
                  <c:v>43606.395833333336</c:v>
                </c:pt>
                <c:pt idx="7">
                  <c:v>43606.458333333336</c:v>
                </c:pt>
                <c:pt idx="8">
                  <c:v>43606.545138888891</c:v>
                </c:pt>
                <c:pt idx="9">
                  <c:v>43606.708333333336</c:v>
                </c:pt>
                <c:pt idx="10">
                  <c:v>43606.875</c:v>
                </c:pt>
                <c:pt idx="11">
                  <c:v>43606.993055555555</c:v>
                </c:pt>
                <c:pt idx="12">
                  <c:v>43607.420138888891</c:v>
                </c:pt>
                <c:pt idx="13">
                  <c:v>43607.539583333331</c:v>
                </c:pt>
                <c:pt idx="14">
                  <c:v>43607.649305555555</c:v>
                </c:pt>
                <c:pt idx="15">
                  <c:v>43607.729166666664</c:v>
                </c:pt>
                <c:pt idx="16">
                  <c:v>43607.885416666664</c:v>
                </c:pt>
                <c:pt idx="17">
                  <c:v>43608.043749999997</c:v>
                </c:pt>
                <c:pt idx="18">
                  <c:v>43608.427083333336</c:v>
                </c:pt>
                <c:pt idx="19">
                  <c:v>43608.503472222219</c:v>
                </c:pt>
                <c:pt idx="20">
                  <c:v>43608.575694444444</c:v>
                </c:pt>
                <c:pt idx="21">
                  <c:v>43608.604166666664</c:v>
                </c:pt>
                <c:pt idx="22">
                  <c:v>43608.614583333336</c:v>
                </c:pt>
                <c:pt idx="23">
                  <c:v>43608.648611111108</c:v>
                </c:pt>
                <c:pt idx="24">
                  <c:v>43608.731249999997</c:v>
                </c:pt>
                <c:pt idx="25">
                  <c:v>43608.958333333336</c:v>
                </c:pt>
                <c:pt idx="26">
                  <c:v>43609.399305555555</c:v>
                </c:pt>
                <c:pt idx="27">
                  <c:v>43609.524305555555</c:v>
                </c:pt>
                <c:pt idx="28">
                  <c:v>43609.604166666664</c:v>
                </c:pt>
                <c:pt idx="29">
                  <c:v>43609.958333333336</c:v>
                </c:pt>
                <c:pt idx="30">
                  <c:v>43610.604166666664</c:v>
                </c:pt>
                <c:pt idx="31">
                  <c:v>43611.541666666664</c:v>
                </c:pt>
                <c:pt idx="32">
                  <c:v>43612.411111111112</c:v>
                </c:pt>
                <c:pt idx="33">
                  <c:v>43613.441666666666</c:v>
                </c:pt>
                <c:pt idx="34">
                  <c:v>43614.45416666667</c:v>
                </c:pt>
                <c:pt idx="35">
                  <c:v>43615.449305555558</c:v>
                </c:pt>
                <c:pt idx="36">
                  <c:v>43615.493055555555</c:v>
                </c:pt>
                <c:pt idx="37">
                  <c:v>43615.503472222219</c:v>
                </c:pt>
                <c:pt idx="38">
                  <c:v>43615.515277777777</c:v>
                </c:pt>
                <c:pt idx="39">
                  <c:v>43615.535416666666</c:v>
                </c:pt>
                <c:pt idx="40">
                  <c:v>43615.553472222222</c:v>
                </c:pt>
                <c:pt idx="41">
                  <c:v>43615.618750000001</c:v>
                </c:pt>
                <c:pt idx="42">
                  <c:v>43616.616666666669</c:v>
                </c:pt>
              </c:numCache>
            </c:numRef>
          </c:xVal>
          <c:yVal>
            <c:numRef>
              <c:f>'20may'!$H$9:$H$60</c:f>
              <c:numCache>
                <c:formatCode>General</c:formatCode>
                <c:ptCount val="52"/>
                <c:pt idx="0">
                  <c:v>0</c:v>
                </c:pt>
                <c:pt idx="1">
                  <c:v>0.56010568032061647</c:v>
                </c:pt>
                <c:pt idx="2">
                  <c:v>1.3236459709408541</c:v>
                </c:pt>
                <c:pt idx="3">
                  <c:v>2.1466314398967228</c:v>
                </c:pt>
                <c:pt idx="4">
                  <c:v>2.9564068692245873</c:v>
                </c:pt>
                <c:pt idx="5">
                  <c:v>2.4848084544269784</c:v>
                </c:pt>
                <c:pt idx="6">
                  <c:v>0.7939233817732978</c:v>
                </c:pt>
                <c:pt idx="7">
                  <c:v>1.0528401585235123</c:v>
                </c:pt>
                <c:pt idx="8">
                  <c:v>2.126816380452313</c:v>
                </c:pt>
                <c:pt idx="9">
                  <c:v>3.3672391017184777</c:v>
                </c:pt>
                <c:pt idx="10">
                  <c:v>4.2932628797886387</c:v>
                </c:pt>
                <c:pt idx="11">
                  <c:v>4.87846763540679</c:v>
                </c:pt>
                <c:pt idx="12">
                  <c:v>3.5085865257607107</c:v>
                </c:pt>
                <c:pt idx="13">
                  <c:v>4.2047556142704376</c:v>
                </c:pt>
                <c:pt idx="14">
                  <c:v>4.7239101717341487</c:v>
                </c:pt>
                <c:pt idx="15">
                  <c:v>5.1796565389747879</c:v>
                </c:pt>
                <c:pt idx="16">
                  <c:v>6.1162483487487957</c:v>
                </c:pt>
                <c:pt idx="17">
                  <c:v>6.3394980184952274</c:v>
                </c:pt>
                <c:pt idx="18">
                  <c:v>4.4200792602419909</c:v>
                </c:pt>
                <c:pt idx="19">
                  <c:v>5.0290620871895868</c:v>
                </c:pt>
                <c:pt idx="20">
                  <c:v>5.6050198150599631</c:v>
                </c:pt>
                <c:pt idx="21">
                  <c:v>5.4583883751646063</c:v>
                </c:pt>
                <c:pt idx="22">
                  <c:v>4.9656538969641133</c:v>
                </c:pt>
                <c:pt idx="23">
                  <c:v>4.8044914134774679</c:v>
                </c:pt>
                <c:pt idx="24">
                  <c:v>5.4240422721313131</c:v>
                </c:pt>
                <c:pt idx="25">
                  <c:v>5.6248348745067744</c:v>
                </c:pt>
                <c:pt idx="26">
                  <c:v>3.7384412153259561</c:v>
                </c:pt>
                <c:pt idx="27">
                  <c:v>3.0265521796594328</c:v>
                </c:pt>
                <c:pt idx="28">
                  <c:v>2.561426684282857</c:v>
                </c:pt>
                <c:pt idx="29">
                  <c:v>0.61294583884225062</c:v>
                </c:pt>
                <c:pt idx="30">
                  <c:v>-2.7939233817698579</c:v>
                </c:pt>
                <c:pt idx="31">
                  <c:v>-7.8348745046217658</c:v>
                </c:pt>
                <c:pt idx="32">
                  <c:v>-12.42800528401272</c:v>
                </c:pt>
                <c:pt idx="33">
                  <c:v>-17.725891677674731</c:v>
                </c:pt>
                <c:pt idx="34">
                  <c:v>-22.853368560102318</c:v>
                </c:pt>
                <c:pt idx="35">
                  <c:v>-20.194187582558285</c:v>
                </c:pt>
                <c:pt idx="36">
                  <c:v>-20.049537648610261</c:v>
                </c:pt>
                <c:pt idx="37">
                  <c:v>-20.084940554818502</c:v>
                </c:pt>
                <c:pt idx="38">
                  <c:v>-20.384412153234713</c:v>
                </c:pt>
                <c:pt idx="39">
                  <c:v>-20.929326287977588</c:v>
                </c:pt>
                <c:pt idx="40">
                  <c:v>-20.807793923379769</c:v>
                </c:pt>
                <c:pt idx="41">
                  <c:v>-20.380184940551736</c:v>
                </c:pt>
                <c:pt idx="42">
                  <c:v>-16.461690885071903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F3-4516-B232-19934C3F9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60112"/>
        <c:axId val="94357816"/>
        <c:extLst/>
      </c:scatterChart>
      <c:valAx>
        <c:axId val="94360112"/>
        <c:scaling>
          <c:orientation val="minMax"/>
          <c:min val="436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 </a:t>
                </a:r>
              </a:p>
            </c:rich>
          </c:tx>
          <c:layout>
            <c:manualLayout>
              <c:xMode val="edge"/>
              <c:yMode val="edge"/>
              <c:x val="0.47338453063737401"/>
              <c:y val="0.92741846399634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/m;@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7816"/>
        <c:crossesAt val="-25"/>
        <c:crossBetween val="midCat"/>
      </c:valAx>
      <c:valAx>
        <c:axId val="9435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liquid helium equivalents (litres)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60112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13629895964663563"/>
          <c:y val="0.11663236697685517"/>
          <c:w val="0.18389920219233413"/>
          <c:h val="0.2329948103078024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ICL helium log, 20 May 2019; </a:t>
            </a:r>
            <a:r>
              <a:rPr lang="en-GB" b="1"/>
              <a:t>Meter's Flow rates (Q)</a:t>
            </a:r>
          </a:p>
        </c:rich>
      </c:tx>
      <c:layout>
        <c:manualLayout>
          <c:xMode val="edge"/>
          <c:yMode val="edge"/>
          <c:x val="0.15320391563021865"/>
          <c:y val="2.39520958083832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090469852030822"/>
          <c:y val="0.12817197566213315"/>
          <c:w val="0.83129480019360791"/>
          <c:h val="0.72617316548006361"/>
        </c:manualLayout>
      </c:layout>
      <c:scatterChart>
        <c:scatterStyle val="lineMarker"/>
        <c:varyColors val="0"/>
        <c:ser>
          <c:idx val="4"/>
          <c:order val="0"/>
          <c:tx>
            <c:v>ICL G16</c:v>
          </c:tx>
          <c:xVal>
            <c:numRef>
              <c:f>'20may'!$C$10:$C$54</c:f>
              <c:numCache>
                <c:formatCode>0.00</c:formatCode>
                <c:ptCount val="45"/>
                <c:pt idx="0">
                  <c:v>3.5830000000000002</c:v>
                </c:pt>
                <c:pt idx="1">
                  <c:v>6</c:v>
                </c:pt>
                <c:pt idx="2">
                  <c:v>7.83</c:v>
                </c:pt>
                <c:pt idx="3">
                  <c:v>10.33</c:v>
                </c:pt>
                <c:pt idx="4">
                  <c:v>13.33</c:v>
                </c:pt>
                <c:pt idx="5">
                  <c:v>23.83</c:v>
                </c:pt>
                <c:pt idx="6">
                  <c:v>25.33</c:v>
                </c:pt>
                <c:pt idx="7">
                  <c:v>27.42</c:v>
                </c:pt>
                <c:pt idx="8">
                  <c:v>31.33</c:v>
                </c:pt>
                <c:pt idx="9">
                  <c:v>35.33</c:v>
                </c:pt>
                <c:pt idx="10">
                  <c:v>38.159999999999997</c:v>
                </c:pt>
                <c:pt idx="11">
                  <c:v>48.42</c:v>
                </c:pt>
                <c:pt idx="12">
                  <c:v>51.29</c:v>
                </c:pt>
                <c:pt idx="13">
                  <c:v>53.92</c:v>
                </c:pt>
                <c:pt idx="14" formatCode="General">
                  <c:v>55.8367</c:v>
                </c:pt>
                <c:pt idx="15">
                  <c:v>59.58</c:v>
                </c:pt>
                <c:pt idx="16">
                  <c:v>63.38</c:v>
                </c:pt>
                <c:pt idx="17">
                  <c:v>72.58</c:v>
                </c:pt>
                <c:pt idx="18">
                  <c:v>74.413300000000007</c:v>
                </c:pt>
                <c:pt idx="19" formatCode="General">
                  <c:v>76.143299999999996</c:v>
                </c:pt>
                <c:pt idx="20">
                  <c:v>76.826599999999999</c:v>
                </c:pt>
                <c:pt idx="21" formatCode="General">
                  <c:v>77.076599999999999</c:v>
                </c:pt>
                <c:pt idx="22" formatCode="General">
                  <c:v>77.893299999999996</c:v>
                </c:pt>
                <c:pt idx="23" formatCode="General">
                  <c:v>79.876599999999996</c:v>
                </c:pt>
                <c:pt idx="24" formatCode="General">
                  <c:v>85.326599999999999</c:v>
                </c:pt>
                <c:pt idx="25" formatCode="General">
                  <c:v>95.909899999999993</c:v>
                </c:pt>
                <c:pt idx="26" formatCode="General">
                  <c:v>98.909899999999993</c:v>
                </c:pt>
                <c:pt idx="27" formatCode="General">
                  <c:v>100.8266</c:v>
                </c:pt>
                <c:pt idx="28" formatCode="General">
                  <c:v>109.3266</c:v>
                </c:pt>
                <c:pt idx="29" formatCode="General">
                  <c:v>124.8266</c:v>
                </c:pt>
                <c:pt idx="30" formatCode="General">
                  <c:v>147.32660000000001</c:v>
                </c:pt>
                <c:pt idx="31" formatCode="General">
                  <c:v>168.19329999999999</c:v>
                </c:pt>
                <c:pt idx="32" formatCode="General">
                  <c:v>192.92663300000001</c:v>
                </c:pt>
                <c:pt idx="33" formatCode="General">
                  <c:v>217.22659999999999</c:v>
                </c:pt>
                <c:pt idx="34" formatCode="General">
                  <c:v>241.10990000000001</c:v>
                </c:pt>
                <c:pt idx="35" formatCode="General">
                  <c:v>242.15989999999999</c:v>
                </c:pt>
                <c:pt idx="36" formatCode="General">
                  <c:v>242.90989999999999</c:v>
                </c:pt>
                <c:pt idx="37" formatCode="General">
                  <c:v>243.19319999999999</c:v>
                </c:pt>
                <c:pt idx="38" formatCode="General">
                  <c:v>243.4265</c:v>
                </c:pt>
                <c:pt idx="39" formatCode="General">
                  <c:v>243.8432</c:v>
                </c:pt>
                <c:pt idx="40" formatCode="General">
                  <c:v>245.2432</c:v>
                </c:pt>
                <c:pt idx="41" formatCode="General">
                  <c:v>269.19319999999999</c:v>
                </c:pt>
              </c:numCache>
            </c:numRef>
          </c:xVal>
          <c:yVal>
            <c:numRef>
              <c:f>'20may'!$J$10:$J$54</c:f>
              <c:numCache>
                <c:formatCode>0.00</c:formatCode>
                <c:ptCount val="45"/>
                <c:pt idx="0">
                  <c:v>0.2511861568522063</c:v>
                </c:pt>
                <c:pt idx="1">
                  <c:v>0.3847745138595251</c:v>
                </c:pt>
                <c:pt idx="2">
                  <c:v>0.46994535519157488</c:v>
                </c:pt>
                <c:pt idx="3">
                  <c:v>0.39199999999982538</c:v>
                </c:pt>
                <c:pt idx="4">
                  <c:v>5.6666666666690922E-2</c:v>
                </c:pt>
                <c:pt idx="5">
                  <c:v>0</c:v>
                </c:pt>
                <c:pt idx="6">
                  <c:v>0.25333333333401242</c:v>
                </c:pt>
                <c:pt idx="7">
                  <c:v>0.54066985645894627</c:v>
                </c:pt>
                <c:pt idx="8">
                  <c:v>0.44757033248081879</c:v>
                </c:pt>
                <c:pt idx="9">
                  <c:v>0.33249999999998181</c:v>
                </c:pt>
                <c:pt idx="10">
                  <c:v>0.32155477031796997</c:v>
                </c:pt>
                <c:pt idx="11">
                  <c:v>7.6023391812929289E-2</c:v>
                </c:pt>
                <c:pt idx="12">
                  <c:v>0.34146341463399454</c:v>
                </c:pt>
                <c:pt idx="13">
                  <c:v>0.33460076045666076</c:v>
                </c:pt>
                <c:pt idx="14">
                  <c:v>0.3547764386707839</c:v>
                </c:pt>
                <c:pt idx="15">
                  <c:v>0.34728715304658275</c:v>
                </c:pt>
                <c:pt idx="16">
                  <c:v>0.20263157894748307</c:v>
                </c:pt>
                <c:pt idx="17">
                  <c:v>7.6086956521422815E-3</c:v>
                </c:pt>
                <c:pt idx="18">
                  <c:v>0.42000763650271805</c:v>
                </c:pt>
                <c:pt idx="19">
                  <c:v>0.43930635838058024</c:v>
                </c:pt>
                <c:pt idx="20">
                  <c:v>7.3174301185423394</c:v>
                </c:pt>
                <c:pt idx="21">
                  <c:v>11.560000000004948</c:v>
                </c:pt>
                <c:pt idx="22">
                  <c:v>0.47753152932462251</c:v>
                </c:pt>
                <c:pt idx="23">
                  <c:v>0.44370493621792906</c:v>
                </c:pt>
                <c:pt idx="24">
                  <c:v>0.18899082568785969</c:v>
                </c:pt>
                <c:pt idx="25">
                  <c:v>3.0141827218306709E-2</c:v>
                </c:pt>
                <c:pt idx="26">
                  <c:v>3.6666666710516438E-4</c:v>
                </c:pt>
                <c:pt idx="27">
                  <c:v>9.9128710768283074E-4</c:v>
                </c:pt>
                <c:pt idx="28">
                  <c:v>4.4705882353489011E-3</c:v>
                </c:pt>
                <c:pt idx="29">
                  <c:v>2.5806451612292985E-3</c:v>
                </c:pt>
                <c:pt idx="30">
                  <c:v>8.8888888906997888E-5</c:v>
                </c:pt>
                <c:pt idx="31">
                  <c:v>4.7923246138763087E-5</c:v>
                </c:pt>
                <c:pt idx="32">
                  <c:v>2.0215633699746939E-5</c:v>
                </c:pt>
                <c:pt idx="33">
                  <c:v>6.1728478903102683E-5</c:v>
                </c:pt>
                <c:pt idx="34">
                  <c:v>0.26043302223726789</c:v>
                </c:pt>
                <c:pt idx="35">
                  <c:v>0.25714285714327711</c:v>
                </c:pt>
                <c:pt idx="36">
                  <c:v>1.7853333333332557</c:v>
                </c:pt>
                <c:pt idx="37">
                  <c:v>10.257677373811823</c:v>
                </c:pt>
                <c:pt idx="38">
                  <c:v>10.724389198450226</c:v>
                </c:pt>
                <c:pt idx="39">
                  <c:v>0.52315814735003863</c:v>
                </c:pt>
                <c:pt idx="40">
                  <c:v>0.34285714285682961</c:v>
                </c:pt>
                <c:pt idx="41">
                  <c:v>0.26805845511482573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0F-4B18-B24F-7849E9E95C4B}"/>
            </c:ext>
          </c:extLst>
        </c:ser>
        <c:ser>
          <c:idx val="5"/>
          <c:order val="1"/>
          <c:tx>
            <c:v>SQUID G6</c:v>
          </c:tx>
          <c:xVal>
            <c:numRef>
              <c:f>'20may'!$C$10:$C$53</c:f>
              <c:numCache>
                <c:formatCode>0.00</c:formatCode>
                <c:ptCount val="44"/>
                <c:pt idx="0">
                  <c:v>3.5830000000000002</c:v>
                </c:pt>
                <c:pt idx="1">
                  <c:v>6</c:v>
                </c:pt>
                <c:pt idx="2">
                  <c:v>7.83</c:v>
                </c:pt>
                <c:pt idx="3">
                  <c:v>10.33</c:v>
                </c:pt>
                <c:pt idx="4">
                  <c:v>13.33</c:v>
                </c:pt>
                <c:pt idx="5">
                  <c:v>23.83</c:v>
                </c:pt>
                <c:pt idx="6">
                  <c:v>25.33</c:v>
                </c:pt>
                <c:pt idx="7">
                  <c:v>27.42</c:v>
                </c:pt>
                <c:pt idx="8">
                  <c:v>31.33</c:v>
                </c:pt>
                <c:pt idx="9">
                  <c:v>35.33</c:v>
                </c:pt>
                <c:pt idx="10">
                  <c:v>38.159999999999997</c:v>
                </c:pt>
                <c:pt idx="11">
                  <c:v>48.42</c:v>
                </c:pt>
                <c:pt idx="12">
                  <c:v>51.29</c:v>
                </c:pt>
                <c:pt idx="13">
                  <c:v>53.92</c:v>
                </c:pt>
                <c:pt idx="14" formatCode="General">
                  <c:v>55.8367</c:v>
                </c:pt>
                <c:pt idx="15">
                  <c:v>59.58</c:v>
                </c:pt>
                <c:pt idx="16">
                  <c:v>63.38</c:v>
                </c:pt>
                <c:pt idx="17">
                  <c:v>72.58</c:v>
                </c:pt>
                <c:pt idx="18">
                  <c:v>74.413300000000007</c:v>
                </c:pt>
                <c:pt idx="19" formatCode="General">
                  <c:v>76.143299999999996</c:v>
                </c:pt>
                <c:pt idx="20">
                  <c:v>76.826599999999999</c:v>
                </c:pt>
                <c:pt idx="21" formatCode="General">
                  <c:v>77.076599999999999</c:v>
                </c:pt>
                <c:pt idx="22" formatCode="General">
                  <c:v>77.893299999999996</c:v>
                </c:pt>
                <c:pt idx="23" formatCode="General">
                  <c:v>79.876599999999996</c:v>
                </c:pt>
                <c:pt idx="24" formatCode="General">
                  <c:v>85.326599999999999</c:v>
                </c:pt>
                <c:pt idx="25" formatCode="General">
                  <c:v>95.909899999999993</c:v>
                </c:pt>
                <c:pt idx="26" formatCode="General">
                  <c:v>98.909899999999993</c:v>
                </c:pt>
                <c:pt idx="27" formatCode="General">
                  <c:v>100.8266</c:v>
                </c:pt>
                <c:pt idx="28" formatCode="General">
                  <c:v>109.3266</c:v>
                </c:pt>
                <c:pt idx="29" formatCode="General">
                  <c:v>124.8266</c:v>
                </c:pt>
                <c:pt idx="30" formatCode="General">
                  <c:v>147.32660000000001</c:v>
                </c:pt>
                <c:pt idx="31" formatCode="General">
                  <c:v>168.19329999999999</c:v>
                </c:pt>
                <c:pt idx="32" formatCode="General">
                  <c:v>192.92663300000001</c:v>
                </c:pt>
                <c:pt idx="33" formatCode="General">
                  <c:v>217.22659999999999</c:v>
                </c:pt>
                <c:pt idx="34" formatCode="General">
                  <c:v>241.10990000000001</c:v>
                </c:pt>
                <c:pt idx="35" formatCode="General">
                  <c:v>242.15989999999999</c:v>
                </c:pt>
                <c:pt idx="36" formatCode="General">
                  <c:v>242.90989999999999</c:v>
                </c:pt>
                <c:pt idx="37" formatCode="General">
                  <c:v>243.19319999999999</c:v>
                </c:pt>
                <c:pt idx="38" formatCode="General">
                  <c:v>243.4265</c:v>
                </c:pt>
                <c:pt idx="39" formatCode="General">
                  <c:v>243.8432</c:v>
                </c:pt>
                <c:pt idx="40" formatCode="General">
                  <c:v>245.2432</c:v>
                </c:pt>
                <c:pt idx="41" formatCode="General">
                  <c:v>269.19319999999999</c:v>
                </c:pt>
              </c:numCache>
            </c:numRef>
          </c:xVal>
          <c:yVal>
            <c:numRef>
              <c:f>'20may'!$K$10:$K$53</c:f>
              <c:numCache>
                <c:formatCode>0.00</c:formatCode>
                <c:ptCount val="44"/>
                <c:pt idx="0">
                  <c:v>0.13284956740126946</c:v>
                </c:pt>
                <c:pt idx="1">
                  <c:v>0.14563508481545398</c:v>
                </c:pt>
                <c:pt idx="2">
                  <c:v>0.12950819672185221</c:v>
                </c:pt>
                <c:pt idx="3">
                  <c:v>0.14679999999934806</c:v>
                </c:pt>
                <c:pt idx="4">
                  <c:v>0.17566666666728756</c:v>
                </c:pt>
                <c:pt idx="5">
                  <c:v>0.12190476190465105</c:v>
                </c:pt>
                <c:pt idx="6">
                  <c:v>0.12266666666740396</c:v>
                </c:pt>
                <c:pt idx="7">
                  <c:v>0.15167464114789342</c:v>
                </c:pt>
                <c:pt idx="8">
                  <c:v>0.20741687979578366</c:v>
                </c:pt>
                <c:pt idx="9">
                  <c:v>0.15725000000020373</c:v>
                </c:pt>
                <c:pt idx="10">
                  <c:v>0.16501766784343297</c:v>
                </c:pt>
                <c:pt idx="11">
                  <c:v>0.17709551656946734</c:v>
                </c:pt>
                <c:pt idx="12">
                  <c:v>0.15783972125355442</c:v>
                </c:pt>
                <c:pt idx="13">
                  <c:v>0.18517110266197304</c:v>
                </c:pt>
                <c:pt idx="14">
                  <c:v>0.17477956905051761</c:v>
                </c:pt>
                <c:pt idx="15">
                  <c:v>0.15788208265443582</c:v>
                </c:pt>
                <c:pt idx="16">
                  <c:v>0.15815789473746997</c:v>
                </c:pt>
                <c:pt idx="17">
                  <c:v>0.1655434782605881</c:v>
                </c:pt>
                <c:pt idx="18">
                  <c:v>0.16854851906458546</c:v>
                </c:pt>
                <c:pt idx="19">
                  <c:v>0.18728323699452357</c:v>
                </c:pt>
                <c:pt idx="20">
                  <c:v>7.4798770671751296</c:v>
                </c:pt>
                <c:pt idx="21">
                  <c:v>13.051999999996042</c:v>
                </c:pt>
                <c:pt idx="22">
                  <c:v>0.62691318721538924</c:v>
                </c:pt>
                <c:pt idx="23">
                  <c:v>0.20723037361975408</c:v>
                </c:pt>
                <c:pt idx="24">
                  <c:v>0.16110091743130472</c:v>
                </c:pt>
                <c:pt idx="25">
                  <c:v>0.16507138605155194</c:v>
                </c:pt>
                <c:pt idx="26">
                  <c:v>0.18000000000029104</c:v>
                </c:pt>
                <c:pt idx="27">
                  <c:v>0.18469244013114136</c:v>
                </c:pt>
                <c:pt idx="28">
                  <c:v>0.17799999999988358</c:v>
                </c:pt>
                <c:pt idx="29">
                  <c:v>0.16896774193563971</c:v>
                </c:pt>
                <c:pt idx="30">
                  <c:v>0.16968888888885775</c:v>
                </c:pt>
                <c:pt idx="31">
                  <c:v>0.16667705003662101</c:v>
                </c:pt>
                <c:pt idx="32">
                  <c:v>0.16216981350642223</c:v>
                </c:pt>
                <c:pt idx="33">
                  <c:v>0.15979445568786144</c:v>
                </c:pt>
                <c:pt idx="34">
                  <c:v>0.17614818722699593</c:v>
                </c:pt>
                <c:pt idx="35">
                  <c:v>0.15285714285883614</c:v>
                </c:pt>
                <c:pt idx="36">
                  <c:v>1.8210666666661079</c:v>
                </c:pt>
                <c:pt idx="37">
                  <c:v>11.057889163437931</c:v>
                </c:pt>
                <c:pt idx="38">
                  <c:v>12.492498928413102</c:v>
                </c:pt>
                <c:pt idx="39">
                  <c:v>0.30237580993570018</c:v>
                </c:pt>
                <c:pt idx="40">
                  <c:v>0.11164285714195447</c:v>
                </c:pt>
                <c:pt idx="41">
                  <c:v>0.14420459290195603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E0F-4B18-B24F-7849E9E95C4B}"/>
            </c:ext>
          </c:extLst>
        </c:ser>
        <c:ser>
          <c:idx val="6"/>
          <c:order val="2"/>
          <c:tx>
            <c:v>ICL Qmin G16</c:v>
          </c:tx>
          <c:spPr>
            <a:ln>
              <a:prstDash val="sysDash"/>
            </a:ln>
          </c:spPr>
          <c:xVal>
            <c:numRef>
              <c:f>'20may'!$I$3:$I$4</c:f>
              <c:numCache>
                <c:formatCode>General</c:formatCode>
                <c:ptCount val="2"/>
                <c:pt idx="0">
                  <c:v>-33</c:v>
                </c:pt>
                <c:pt idx="1">
                  <c:v>300</c:v>
                </c:pt>
              </c:numCache>
            </c:numRef>
          </c:xVal>
          <c:yVal>
            <c:numRef>
              <c:f>'20may'!$J$3:$J$4</c:f>
              <c:numCache>
                <c:formatCode>General</c:formatCode>
                <c:ptCount val="2"/>
                <c:pt idx="0">
                  <c:v>0.16</c:v>
                </c:pt>
                <c:pt idx="1">
                  <c:v>0.16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E0F-4B18-B24F-7849E9E95C4B}"/>
            </c:ext>
          </c:extLst>
        </c:ser>
        <c:ser>
          <c:idx val="7"/>
          <c:order val="3"/>
          <c:tx>
            <c:v>SQUID Qmin G6</c:v>
          </c:tx>
          <c:spPr>
            <a:ln>
              <a:prstDash val="sysDash"/>
            </a:ln>
          </c:spPr>
          <c:xVal>
            <c:numRef>
              <c:f>'20may'!$I$3:$I$4</c:f>
              <c:numCache>
                <c:formatCode>General</c:formatCode>
                <c:ptCount val="2"/>
                <c:pt idx="0">
                  <c:v>-33</c:v>
                </c:pt>
                <c:pt idx="1">
                  <c:v>300</c:v>
                </c:pt>
              </c:numCache>
            </c:numRef>
          </c:xVal>
          <c:yVal>
            <c:numRef>
              <c:f>'20may'!$K$3:$K$4</c:f>
              <c:numCache>
                <c:formatCode>General</c:formatCode>
                <c:ptCount val="2"/>
                <c:pt idx="0">
                  <c:v>0.06</c:v>
                </c:pt>
                <c:pt idx="1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E0F-4B18-B24F-7849E9E95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4208"/>
        <c:axId val="94356832"/>
      </c:scatterChart>
      <c:valAx>
        <c:axId val="94354208"/>
        <c:scaling>
          <c:orientation val="minMax"/>
          <c:max val="270"/>
          <c:min val="0"/>
        </c:scaling>
        <c:delete val="0"/>
        <c:axPos val="b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45211738465357448"/>
              <c:y val="0.926992943247363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6832"/>
        <c:crossesAt val="5.000000000000001E-3"/>
        <c:crossBetween val="midCat"/>
      </c:valAx>
      <c:valAx>
        <c:axId val="94356832"/>
        <c:scaling>
          <c:logBase val="10"/>
          <c:orientation val="minMax"/>
          <c:max val="20"/>
          <c:min val="5.000000000000001E-3"/>
        </c:scaling>
        <c:delete val="0"/>
        <c:axPos val="l"/>
        <c:minorGridlines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 (m3/h)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4208"/>
        <c:crosses val="autoZero"/>
        <c:crossBetween val="midCat"/>
      </c:valAx>
      <c:spPr>
        <a:noFill/>
        <a:ln w="12700">
          <a:solidFill>
            <a:schemeClr val="tx1"/>
          </a:solidFill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50848961559928163"/>
          <c:y val="0.13874761393462182"/>
          <c:w val="0.2982700135748298"/>
          <c:h val="0.2427529229300882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ICL helium log, 20 May 2019; </a:t>
            </a:r>
            <a:r>
              <a:rPr lang="en-GB" b="1"/>
              <a:t>Meter's Flow rates (Q)</a:t>
            </a:r>
          </a:p>
        </c:rich>
      </c:tx>
      <c:layout>
        <c:manualLayout>
          <c:xMode val="edge"/>
          <c:yMode val="edge"/>
          <c:x val="0.15320391563021865"/>
          <c:y val="2.39520958083832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090477993214938"/>
          <c:y val="0.12817200245178931"/>
          <c:w val="0.83129480019360791"/>
          <c:h val="0.72617316548006361"/>
        </c:manualLayout>
      </c:layout>
      <c:scatterChart>
        <c:scatterStyle val="lineMarker"/>
        <c:varyColors val="0"/>
        <c:ser>
          <c:idx val="4"/>
          <c:order val="0"/>
          <c:tx>
            <c:v>ICL G16</c:v>
          </c:tx>
          <c:xVal>
            <c:numRef>
              <c:f>'20may'!$C$10:$C$53</c:f>
              <c:numCache>
                <c:formatCode>0.00</c:formatCode>
                <c:ptCount val="44"/>
                <c:pt idx="0">
                  <c:v>3.5830000000000002</c:v>
                </c:pt>
                <c:pt idx="1">
                  <c:v>6</c:v>
                </c:pt>
                <c:pt idx="2">
                  <c:v>7.83</c:v>
                </c:pt>
                <c:pt idx="3">
                  <c:v>10.33</c:v>
                </c:pt>
                <c:pt idx="4">
                  <c:v>13.33</c:v>
                </c:pt>
                <c:pt idx="5">
                  <c:v>23.83</c:v>
                </c:pt>
                <c:pt idx="6">
                  <c:v>25.33</c:v>
                </c:pt>
                <c:pt idx="7">
                  <c:v>27.42</c:v>
                </c:pt>
                <c:pt idx="8">
                  <c:v>31.33</c:v>
                </c:pt>
                <c:pt idx="9">
                  <c:v>35.33</c:v>
                </c:pt>
                <c:pt idx="10">
                  <c:v>38.159999999999997</c:v>
                </c:pt>
                <c:pt idx="11">
                  <c:v>48.42</c:v>
                </c:pt>
                <c:pt idx="12">
                  <c:v>51.29</c:v>
                </c:pt>
                <c:pt idx="13">
                  <c:v>53.92</c:v>
                </c:pt>
                <c:pt idx="14" formatCode="General">
                  <c:v>55.8367</c:v>
                </c:pt>
                <c:pt idx="15">
                  <c:v>59.58</c:v>
                </c:pt>
                <c:pt idx="16">
                  <c:v>63.38</c:v>
                </c:pt>
                <c:pt idx="17">
                  <c:v>72.58</c:v>
                </c:pt>
                <c:pt idx="18">
                  <c:v>74.413300000000007</c:v>
                </c:pt>
                <c:pt idx="19" formatCode="General">
                  <c:v>76.143299999999996</c:v>
                </c:pt>
                <c:pt idx="20">
                  <c:v>76.826599999999999</c:v>
                </c:pt>
                <c:pt idx="21" formatCode="General">
                  <c:v>77.076599999999999</c:v>
                </c:pt>
                <c:pt idx="22" formatCode="General">
                  <c:v>77.893299999999996</c:v>
                </c:pt>
                <c:pt idx="23" formatCode="General">
                  <c:v>79.876599999999996</c:v>
                </c:pt>
                <c:pt idx="24" formatCode="General">
                  <c:v>85.326599999999999</c:v>
                </c:pt>
                <c:pt idx="25" formatCode="General">
                  <c:v>95.909899999999993</c:v>
                </c:pt>
                <c:pt idx="26" formatCode="General">
                  <c:v>98.909899999999993</c:v>
                </c:pt>
                <c:pt idx="27" formatCode="General">
                  <c:v>100.8266</c:v>
                </c:pt>
                <c:pt idx="28" formatCode="General">
                  <c:v>109.3266</c:v>
                </c:pt>
                <c:pt idx="29" formatCode="General">
                  <c:v>124.8266</c:v>
                </c:pt>
                <c:pt idx="30" formatCode="General">
                  <c:v>147.32660000000001</c:v>
                </c:pt>
                <c:pt idx="31" formatCode="General">
                  <c:v>168.19329999999999</c:v>
                </c:pt>
                <c:pt idx="32" formatCode="General">
                  <c:v>192.92663300000001</c:v>
                </c:pt>
                <c:pt idx="33" formatCode="General">
                  <c:v>217.22659999999999</c:v>
                </c:pt>
                <c:pt idx="34" formatCode="General">
                  <c:v>241.10990000000001</c:v>
                </c:pt>
                <c:pt idx="35" formatCode="General">
                  <c:v>242.15989999999999</c:v>
                </c:pt>
                <c:pt idx="36" formatCode="General">
                  <c:v>242.90989999999999</c:v>
                </c:pt>
                <c:pt idx="37" formatCode="General">
                  <c:v>243.19319999999999</c:v>
                </c:pt>
                <c:pt idx="38" formatCode="General">
                  <c:v>243.4265</c:v>
                </c:pt>
                <c:pt idx="39" formatCode="General">
                  <c:v>243.8432</c:v>
                </c:pt>
                <c:pt idx="40" formatCode="General">
                  <c:v>245.2432</c:v>
                </c:pt>
                <c:pt idx="41" formatCode="General">
                  <c:v>269.19319999999999</c:v>
                </c:pt>
              </c:numCache>
            </c:numRef>
          </c:xVal>
          <c:yVal>
            <c:numRef>
              <c:f>'20may'!$L$10:$L$53</c:f>
              <c:numCache>
                <c:formatCode>0.00</c:formatCode>
                <c:ptCount val="44"/>
                <c:pt idx="0">
                  <c:v>4.1864359475367712</c:v>
                </c:pt>
                <c:pt idx="1">
                  <c:v>6.4129085643254182</c:v>
                </c:pt>
                <c:pt idx="2">
                  <c:v>7.8324225865262482</c:v>
                </c:pt>
                <c:pt idx="3">
                  <c:v>6.5333333333304227</c:v>
                </c:pt>
                <c:pt idx="4">
                  <c:v>0.94444444444484865</c:v>
                </c:pt>
                <c:pt idx="5">
                  <c:v>0</c:v>
                </c:pt>
                <c:pt idx="6">
                  <c:v>4.2222222222335404</c:v>
                </c:pt>
                <c:pt idx="7">
                  <c:v>9.0111642743157709</c:v>
                </c:pt>
                <c:pt idx="8">
                  <c:v>7.4595055413469797</c:v>
                </c:pt>
                <c:pt idx="9">
                  <c:v>5.5416666666663632</c:v>
                </c:pt>
                <c:pt idx="10">
                  <c:v>5.3592461719661664</c:v>
                </c:pt>
                <c:pt idx="11">
                  <c:v>1.2670565302154881</c:v>
                </c:pt>
                <c:pt idx="12">
                  <c:v>5.6910569105665756</c:v>
                </c:pt>
                <c:pt idx="13">
                  <c:v>5.576679340944346</c:v>
                </c:pt>
                <c:pt idx="14">
                  <c:v>5.912940644513065</c:v>
                </c:pt>
                <c:pt idx="15">
                  <c:v>5.7881192174430458</c:v>
                </c:pt>
                <c:pt idx="16">
                  <c:v>3.3771929824580509</c:v>
                </c:pt>
                <c:pt idx="17">
                  <c:v>0.12681159420237137</c:v>
                </c:pt>
                <c:pt idx="18">
                  <c:v>7.0001272750453012</c:v>
                </c:pt>
                <c:pt idx="19">
                  <c:v>7.3217726396763378</c:v>
                </c:pt>
                <c:pt idx="20">
                  <c:v>121.95716864237232</c:v>
                </c:pt>
                <c:pt idx="21">
                  <c:v>192.66666666674914</c:v>
                </c:pt>
                <c:pt idx="22">
                  <c:v>7.9588588220770422</c:v>
                </c:pt>
                <c:pt idx="23">
                  <c:v>7.3950822702988175</c:v>
                </c:pt>
                <c:pt idx="24">
                  <c:v>3.1498470947976616</c:v>
                </c:pt>
                <c:pt idx="25">
                  <c:v>0.50236378697177853</c:v>
                </c:pt>
                <c:pt idx="26">
                  <c:v>6.111111118419406E-3</c:v>
                </c:pt>
                <c:pt idx="27">
                  <c:v>1.6521451794713846E-2</c:v>
                </c:pt>
                <c:pt idx="28">
                  <c:v>7.4509803922481688E-2</c:v>
                </c:pt>
                <c:pt idx="29">
                  <c:v>4.3010752687154971E-2</c:v>
                </c:pt>
                <c:pt idx="30">
                  <c:v>1.4814814817832981E-3</c:v>
                </c:pt>
                <c:pt idx="31">
                  <c:v>7.9872076897938478E-4</c:v>
                </c:pt>
                <c:pt idx="32">
                  <c:v>3.3692722832911565E-4</c:v>
                </c:pt>
                <c:pt idx="33">
                  <c:v>1.0288079817183781E-3</c:v>
                </c:pt>
                <c:pt idx="34">
                  <c:v>4.3405503706211315</c:v>
                </c:pt>
                <c:pt idx="35">
                  <c:v>4.2857142857212853</c:v>
                </c:pt>
                <c:pt idx="36">
                  <c:v>29.755555555554263</c:v>
                </c:pt>
                <c:pt idx="37">
                  <c:v>170.96128956353039</c:v>
                </c:pt>
                <c:pt idx="38">
                  <c:v>178.73981997417044</c:v>
                </c:pt>
                <c:pt idx="39">
                  <c:v>8.7193024558339758</c:v>
                </c:pt>
                <c:pt idx="40">
                  <c:v>5.7142857142804937</c:v>
                </c:pt>
                <c:pt idx="41">
                  <c:v>4.4676409185804289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9-45B9-90C1-D056B56C06C3}"/>
            </c:ext>
          </c:extLst>
        </c:ser>
        <c:ser>
          <c:idx val="5"/>
          <c:order val="1"/>
          <c:tx>
            <c:v>ICL G6</c:v>
          </c:tx>
          <c:xVal>
            <c:numRef>
              <c:f>'20may'!$C$10:$C$53</c:f>
              <c:numCache>
                <c:formatCode>0.00</c:formatCode>
                <c:ptCount val="44"/>
                <c:pt idx="0">
                  <c:v>3.5830000000000002</c:v>
                </c:pt>
                <c:pt idx="1">
                  <c:v>6</c:v>
                </c:pt>
                <c:pt idx="2">
                  <c:v>7.83</c:v>
                </c:pt>
                <c:pt idx="3">
                  <c:v>10.33</c:v>
                </c:pt>
                <c:pt idx="4">
                  <c:v>13.33</c:v>
                </c:pt>
                <c:pt idx="5">
                  <c:v>23.83</c:v>
                </c:pt>
                <c:pt idx="6">
                  <c:v>25.33</c:v>
                </c:pt>
                <c:pt idx="7">
                  <c:v>27.42</c:v>
                </c:pt>
                <c:pt idx="8">
                  <c:v>31.33</c:v>
                </c:pt>
                <c:pt idx="9">
                  <c:v>35.33</c:v>
                </c:pt>
                <c:pt idx="10">
                  <c:v>38.159999999999997</c:v>
                </c:pt>
                <c:pt idx="11">
                  <c:v>48.42</c:v>
                </c:pt>
                <c:pt idx="12">
                  <c:v>51.29</c:v>
                </c:pt>
                <c:pt idx="13">
                  <c:v>53.92</c:v>
                </c:pt>
                <c:pt idx="14" formatCode="General">
                  <c:v>55.8367</c:v>
                </c:pt>
                <c:pt idx="15">
                  <c:v>59.58</c:v>
                </c:pt>
                <c:pt idx="16">
                  <c:v>63.38</c:v>
                </c:pt>
                <c:pt idx="17">
                  <c:v>72.58</c:v>
                </c:pt>
                <c:pt idx="18">
                  <c:v>74.413300000000007</c:v>
                </c:pt>
                <c:pt idx="19" formatCode="General">
                  <c:v>76.143299999999996</c:v>
                </c:pt>
                <c:pt idx="20">
                  <c:v>76.826599999999999</c:v>
                </c:pt>
                <c:pt idx="21" formatCode="General">
                  <c:v>77.076599999999999</c:v>
                </c:pt>
                <c:pt idx="22" formatCode="General">
                  <c:v>77.893299999999996</c:v>
                </c:pt>
                <c:pt idx="23" formatCode="General">
                  <c:v>79.876599999999996</c:v>
                </c:pt>
                <c:pt idx="24" formatCode="General">
                  <c:v>85.326599999999999</c:v>
                </c:pt>
                <c:pt idx="25" formatCode="General">
                  <c:v>95.909899999999993</c:v>
                </c:pt>
                <c:pt idx="26" formatCode="General">
                  <c:v>98.909899999999993</c:v>
                </c:pt>
                <c:pt idx="27" formatCode="General">
                  <c:v>100.8266</c:v>
                </c:pt>
                <c:pt idx="28" formatCode="General">
                  <c:v>109.3266</c:v>
                </c:pt>
                <c:pt idx="29" formatCode="General">
                  <c:v>124.8266</c:v>
                </c:pt>
                <c:pt idx="30" formatCode="General">
                  <c:v>147.32660000000001</c:v>
                </c:pt>
                <c:pt idx="31" formatCode="General">
                  <c:v>168.19329999999999</c:v>
                </c:pt>
                <c:pt idx="32" formatCode="General">
                  <c:v>192.92663300000001</c:v>
                </c:pt>
                <c:pt idx="33" formatCode="General">
                  <c:v>217.22659999999999</c:v>
                </c:pt>
                <c:pt idx="34" formatCode="General">
                  <c:v>241.10990000000001</c:v>
                </c:pt>
                <c:pt idx="35" formatCode="General">
                  <c:v>242.15989999999999</c:v>
                </c:pt>
                <c:pt idx="36" formatCode="General">
                  <c:v>242.90989999999999</c:v>
                </c:pt>
                <c:pt idx="37" formatCode="General">
                  <c:v>243.19319999999999</c:v>
                </c:pt>
                <c:pt idx="38" formatCode="General">
                  <c:v>243.4265</c:v>
                </c:pt>
                <c:pt idx="39" formatCode="General">
                  <c:v>243.8432</c:v>
                </c:pt>
                <c:pt idx="40" formatCode="General">
                  <c:v>245.2432</c:v>
                </c:pt>
                <c:pt idx="41" formatCode="General">
                  <c:v>269.19319999999999</c:v>
                </c:pt>
              </c:numCache>
            </c:numRef>
          </c:xVal>
          <c:yVal>
            <c:numRef>
              <c:f>'20may'!$M$10:$M$53</c:f>
              <c:numCache>
                <c:formatCode>0.00</c:formatCode>
                <c:ptCount val="44"/>
                <c:pt idx="0">
                  <c:v>2.2141594566878244</c:v>
                </c:pt>
                <c:pt idx="1">
                  <c:v>2.4272514135908998</c:v>
                </c:pt>
                <c:pt idx="2">
                  <c:v>2.1584699453642036</c:v>
                </c:pt>
                <c:pt idx="3">
                  <c:v>2.4466666666558012</c:v>
                </c:pt>
                <c:pt idx="4">
                  <c:v>2.9277777777881258</c:v>
                </c:pt>
                <c:pt idx="5">
                  <c:v>2.0317460317441842</c:v>
                </c:pt>
                <c:pt idx="6">
                  <c:v>2.0444444444567327</c:v>
                </c:pt>
                <c:pt idx="7">
                  <c:v>2.5279106857982239</c:v>
                </c:pt>
                <c:pt idx="8">
                  <c:v>3.4569479965963947</c:v>
                </c:pt>
                <c:pt idx="9">
                  <c:v>2.6208333333367286</c:v>
                </c:pt>
                <c:pt idx="10">
                  <c:v>2.7502944640572164</c:v>
                </c:pt>
                <c:pt idx="11">
                  <c:v>2.9515919428244559</c:v>
                </c:pt>
                <c:pt idx="12">
                  <c:v>2.6306620208925735</c:v>
                </c:pt>
                <c:pt idx="13">
                  <c:v>3.0861850443662173</c:v>
                </c:pt>
                <c:pt idx="14">
                  <c:v>2.9129928175086266</c:v>
                </c:pt>
                <c:pt idx="15">
                  <c:v>2.6313680442405967</c:v>
                </c:pt>
                <c:pt idx="16">
                  <c:v>2.6359649122911661</c:v>
                </c:pt>
                <c:pt idx="17">
                  <c:v>2.7590579710098018</c:v>
                </c:pt>
                <c:pt idx="18">
                  <c:v>2.8091419844097576</c:v>
                </c:pt>
                <c:pt idx="19">
                  <c:v>3.1213872832420595</c:v>
                </c:pt>
                <c:pt idx="20">
                  <c:v>124.66461778625217</c:v>
                </c:pt>
                <c:pt idx="21">
                  <c:v>217.53333333326736</c:v>
                </c:pt>
                <c:pt idx="22">
                  <c:v>10.448553120256488</c:v>
                </c:pt>
                <c:pt idx="23">
                  <c:v>3.4538395603292349</c:v>
                </c:pt>
                <c:pt idx="24">
                  <c:v>2.6850152905217457</c:v>
                </c:pt>
                <c:pt idx="25">
                  <c:v>2.7511897675258656</c:v>
                </c:pt>
                <c:pt idx="26">
                  <c:v>3.0000000000048508</c:v>
                </c:pt>
                <c:pt idx="27">
                  <c:v>3.0782073355190227</c:v>
                </c:pt>
                <c:pt idx="28">
                  <c:v>2.9666666666647266</c:v>
                </c:pt>
                <c:pt idx="29">
                  <c:v>2.8161290322606618</c:v>
                </c:pt>
                <c:pt idx="30">
                  <c:v>2.8281481481476289</c:v>
                </c:pt>
                <c:pt idx="31">
                  <c:v>2.7779508339436836</c:v>
                </c:pt>
                <c:pt idx="32">
                  <c:v>2.7028302251070371</c:v>
                </c:pt>
                <c:pt idx="33">
                  <c:v>2.6632409281310241</c:v>
                </c:pt>
                <c:pt idx="34">
                  <c:v>2.9358031204499322</c:v>
                </c:pt>
                <c:pt idx="35">
                  <c:v>2.5476190476472689</c:v>
                </c:pt>
                <c:pt idx="36">
                  <c:v>30.351111111101797</c:v>
                </c:pt>
                <c:pt idx="37">
                  <c:v>184.2981527239655</c:v>
                </c:pt>
                <c:pt idx="38">
                  <c:v>208.20831547355172</c:v>
                </c:pt>
                <c:pt idx="39">
                  <c:v>5.0395968322616698</c:v>
                </c:pt>
                <c:pt idx="40">
                  <c:v>1.8607142856992414</c:v>
                </c:pt>
                <c:pt idx="41">
                  <c:v>2.4034098816992673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9-45B9-90C1-D056B56C06C3}"/>
            </c:ext>
          </c:extLst>
        </c:ser>
        <c:ser>
          <c:idx val="6"/>
          <c:order val="2"/>
          <c:tx>
            <c:v>ICL Qmin G16</c:v>
          </c:tx>
          <c:spPr>
            <a:ln>
              <a:prstDash val="sysDash"/>
            </a:ln>
          </c:spPr>
          <c:xVal>
            <c:numRef>
              <c:f>'20may'!$I$3:$I$4</c:f>
              <c:numCache>
                <c:formatCode>General</c:formatCode>
                <c:ptCount val="2"/>
                <c:pt idx="0">
                  <c:v>-33</c:v>
                </c:pt>
                <c:pt idx="1">
                  <c:v>300</c:v>
                </c:pt>
              </c:numCache>
            </c:numRef>
          </c:xVal>
          <c:yVal>
            <c:numRef>
              <c:f>'20may'!$L$3:$L$4</c:f>
              <c:numCache>
                <c:formatCode>0.00</c:formatCode>
                <c:ptCount val="2"/>
                <c:pt idx="0">
                  <c:v>2.6666666666666665</c:v>
                </c:pt>
                <c:pt idx="1">
                  <c:v>2.6666666666666665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9-45B9-90C1-D056B56C06C3}"/>
            </c:ext>
          </c:extLst>
        </c:ser>
        <c:ser>
          <c:idx val="7"/>
          <c:order val="3"/>
          <c:tx>
            <c:v>SQUID Qmin G6</c:v>
          </c:tx>
          <c:spPr>
            <a:ln>
              <a:prstDash val="sysDash"/>
            </a:ln>
          </c:spPr>
          <c:xVal>
            <c:numRef>
              <c:f>'20may'!$I$3:$I$4</c:f>
              <c:numCache>
                <c:formatCode>General</c:formatCode>
                <c:ptCount val="2"/>
                <c:pt idx="0">
                  <c:v>-33</c:v>
                </c:pt>
                <c:pt idx="1">
                  <c:v>300</c:v>
                </c:pt>
              </c:numCache>
            </c:numRef>
          </c:xVal>
          <c:yVal>
            <c:numRef>
              <c:f>'20may'!$M$3:$M$4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9-45B9-90C1-D056B56C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354208"/>
        <c:axId val="94356832"/>
      </c:scatterChart>
      <c:valAx>
        <c:axId val="94354208"/>
        <c:scaling>
          <c:orientation val="minMax"/>
          <c:max val="270"/>
          <c:min val="0"/>
        </c:scaling>
        <c:delete val="0"/>
        <c:axPos val="b"/>
        <c:majorGridlines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45211738465357448"/>
              <c:y val="0.926992943247363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6832"/>
        <c:crossesAt val="5.000000000000001E-2"/>
        <c:crossBetween val="midCat"/>
      </c:valAx>
      <c:valAx>
        <c:axId val="94356832"/>
        <c:scaling>
          <c:logBase val="10"/>
          <c:orientation val="minMax"/>
          <c:max val="300"/>
          <c:min val="5.000000000000001E-2"/>
        </c:scaling>
        <c:delete val="0"/>
        <c:axPos val="l"/>
        <c:minorGridlines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 (litres/min.)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54208"/>
        <c:crosses val="autoZero"/>
        <c:crossBetween val="midCat"/>
      </c:valAx>
      <c:spPr>
        <a:noFill/>
        <a:ln w="12700">
          <a:solidFill>
            <a:schemeClr val="tx1"/>
          </a:solidFill>
        </a:ln>
        <a:effectLst>
          <a:softEdge rad="12700"/>
        </a:effectLst>
      </c:spPr>
    </c:plotArea>
    <c:legend>
      <c:legendPos val="r"/>
      <c:layout>
        <c:manualLayout>
          <c:xMode val="edge"/>
          <c:yMode val="edge"/>
          <c:x val="0.52502341978956879"/>
          <c:y val="0.13495973514674303"/>
          <c:w val="0.30299395762919751"/>
          <c:h val="0.2276014899335187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</xdr:row>
      <xdr:rowOff>28575</xdr:rowOff>
    </xdr:from>
    <xdr:to>
      <xdr:col>21</xdr:col>
      <xdr:colOff>581024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71437</xdr:colOff>
      <xdr:row>19</xdr:row>
      <xdr:rowOff>38100</xdr:rowOff>
    </xdr:from>
    <xdr:to>
      <xdr:col>21</xdr:col>
      <xdr:colOff>571500</xdr:colOff>
      <xdr:row>36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37</xdr:row>
      <xdr:rowOff>47625</xdr:rowOff>
    </xdr:from>
    <xdr:to>
      <xdr:col>21</xdr:col>
      <xdr:colOff>566738</xdr:colOff>
      <xdr:row>54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workbookViewId="0">
      <selection activeCell="W1" sqref="W1"/>
    </sheetView>
  </sheetViews>
  <sheetFormatPr defaultRowHeight="15" x14ac:dyDescent="0.25"/>
  <cols>
    <col min="1" max="1" width="11.85546875" customWidth="1"/>
    <col min="2" max="2" width="17.5703125" customWidth="1"/>
    <col min="3" max="3" width="9.5703125" customWidth="1"/>
    <col min="4" max="4" width="9.28515625" customWidth="1"/>
    <col min="5" max="5" width="16.85546875" customWidth="1"/>
    <col min="6" max="6" width="18.28515625" customWidth="1"/>
    <col min="7" max="7" width="16.28515625" customWidth="1"/>
    <col min="8" max="8" width="16.7109375" customWidth="1"/>
    <col min="9" max="9" width="7.5703125" customWidth="1"/>
  </cols>
  <sheetData>
    <row r="1" spans="1:13" x14ac:dyDescent="0.25">
      <c r="A1" t="s">
        <v>22</v>
      </c>
      <c r="J1" s="1" t="s">
        <v>11</v>
      </c>
      <c r="K1" s="1" t="s">
        <v>11</v>
      </c>
      <c r="L1" s="1" t="s">
        <v>11</v>
      </c>
      <c r="M1" s="1" t="s">
        <v>11</v>
      </c>
    </row>
    <row r="2" spans="1:13" x14ac:dyDescent="0.25">
      <c r="A2" t="s">
        <v>23</v>
      </c>
      <c r="D2" s="31"/>
      <c r="F2" s="6" t="s">
        <v>15</v>
      </c>
      <c r="G2" s="11" t="s">
        <v>13</v>
      </c>
      <c r="I2" s="1" t="s">
        <v>21</v>
      </c>
      <c r="J2" t="s">
        <v>37</v>
      </c>
      <c r="K2" t="s">
        <v>37</v>
      </c>
      <c r="L2" t="s">
        <v>38</v>
      </c>
      <c r="M2" t="s">
        <v>38</v>
      </c>
    </row>
    <row r="3" spans="1:13" x14ac:dyDescent="0.25">
      <c r="A3" t="s">
        <v>24</v>
      </c>
      <c r="F3" s="7"/>
      <c r="G3" s="9" t="s">
        <v>14</v>
      </c>
      <c r="I3" s="1">
        <v>-33</v>
      </c>
      <c r="J3" s="1">
        <v>0.16</v>
      </c>
      <c r="K3" s="1">
        <v>0.06</v>
      </c>
      <c r="L3" s="24">
        <f>J3*1000/60</f>
        <v>2.6666666666666665</v>
      </c>
      <c r="M3" s="1">
        <f>K3*1000/60</f>
        <v>1</v>
      </c>
    </row>
    <row r="4" spans="1:13" x14ac:dyDescent="0.25">
      <c r="F4" s="8" t="s">
        <v>10</v>
      </c>
      <c r="G4" s="8" t="s">
        <v>12</v>
      </c>
      <c r="I4" s="1">
        <v>300</v>
      </c>
      <c r="J4" s="1">
        <v>0.16</v>
      </c>
      <c r="K4" s="1">
        <v>0.06</v>
      </c>
      <c r="L4" s="24">
        <f>J4*1000/60</f>
        <v>2.6666666666666665</v>
      </c>
      <c r="M4" s="1">
        <f>K4*1000/60</f>
        <v>1</v>
      </c>
    </row>
    <row r="5" spans="1:13" x14ac:dyDescent="0.25">
      <c r="B5" s="1" t="s">
        <v>6</v>
      </c>
      <c r="D5">
        <v>757</v>
      </c>
      <c r="E5" t="s">
        <v>7</v>
      </c>
      <c r="F5" s="9" t="s">
        <v>27</v>
      </c>
      <c r="G5" s="9" t="s">
        <v>29</v>
      </c>
      <c r="H5" s="16" t="s">
        <v>26</v>
      </c>
      <c r="I5" s="14"/>
      <c r="J5" s="30" t="s">
        <v>25</v>
      </c>
      <c r="K5" s="15">
        <f>2*D5/1000/24</f>
        <v>6.3083333333333338E-2</v>
      </c>
    </row>
    <row r="6" spans="1:13" x14ac:dyDescent="0.25">
      <c r="A6" s="20" t="s">
        <v>32</v>
      </c>
      <c r="B6" s="22" t="s">
        <v>34</v>
      </c>
      <c r="C6" s="18">
        <v>0.62</v>
      </c>
      <c r="D6">
        <v>1</v>
      </c>
      <c r="E6" t="s">
        <v>35</v>
      </c>
      <c r="F6" s="10" t="s">
        <v>28</v>
      </c>
      <c r="G6" s="10" t="s">
        <v>30</v>
      </c>
    </row>
    <row r="7" spans="1:13" x14ac:dyDescent="0.25">
      <c r="A7" s="21" t="s">
        <v>33</v>
      </c>
      <c r="B7" s="5" t="s">
        <v>31</v>
      </c>
      <c r="C7" s="19">
        <v>0.14000000000000001</v>
      </c>
      <c r="D7" s="4">
        <f>C7/C6</f>
        <v>0.22580645161290325</v>
      </c>
      <c r="E7" s="4"/>
      <c r="F7" s="4" t="s">
        <v>4</v>
      </c>
      <c r="G7" s="4" t="s">
        <v>5</v>
      </c>
      <c r="H7" s="4" t="s">
        <v>8</v>
      </c>
      <c r="I7" s="13"/>
      <c r="J7" s="27" t="s">
        <v>17</v>
      </c>
      <c r="K7" s="27" t="s">
        <v>18</v>
      </c>
      <c r="L7" s="27" t="s">
        <v>17</v>
      </c>
      <c r="M7" s="27" t="s">
        <v>18</v>
      </c>
    </row>
    <row r="8" spans="1:13" x14ac:dyDescent="0.25">
      <c r="A8" s="2" t="s">
        <v>9</v>
      </c>
      <c r="B8" s="5" t="s">
        <v>0</v>
      </c>
      <c r="C8" s="5" t="s">
        <v>20</v>
      </c>
      <c r="D8" s="5" t="s">
        <v>1</v>
      </c>
      <c r="E8" s="5" t="s">
        <v>2</v>
      </c>
      <c r="F8" s="5" t="s">
        <v>3</v>
      </c>
      <c r="G8" s="5" t="s">
        <v>3</v>
      </c>
      <c r="H8" s="5" t="s">
        <v>3</v>
      </c>
      <c r="I8" s="28" t="s">
        <v>16</v>
      </c>
      <c r="J8" s="29" t="s">
        <v>19</v>
      </c>
      <c r="K8" s="29" t="s">
        <v>19</v>
      </c>
      <c r="L8" s="29" t="s">
        <v>36</v>
      </c>
      <c r="M8" s="29" t="s">
        <v>36</v>
      </c>
    </row>
    <row r="9" spans="1:13" x14ac:dyDescent="0.25">
      <c r="A9" s="3">
        <v>43605</v>
      </c>
      <c r="B9" s="17">
        <v>43605.402777777781</v>
      </c>
      <c r="C9" s="12">
        <v>0</v>
      </c>
      <c r="D9">
        <v>10164.129999999999</v>
      </c>
      <c r="E9">
        <v>16566.113000000001</v>
      </c>
      <c r="F9" s="4">
        <v>0</v>
      </c>
      <c r="G9" s="4">
        <v>0</v>
      </c>
      <c r="H9">
        <f t="shared" ref="H9:H14" si="0">F9-G9</f>
        <v>0</v>
      </c>
      <c r="I9" s="23">
        <v>0</v>
      </c>
      <c r="J9" s="24">
        <v>0</v>
      </c>
      <c r="K9" s="25">
        <v>0</v>
      </c>
      <c r="L9" s="24">
        <v>0</v>
      </c>
      <c r="M9" s="25">
        <v>0</v>
      </c>
    </row>
    <row r="10" spans="1:13" x14ac:dyDescent="0.25">
      <c r="B10" s="17">
        <v>43605.552083333336</v>
      </c>
      <c r="C10" s="12">
        <v>3.5830000000000002</v>
      </c>
      <c r="D10">
        <v>10165.030000000001</v>
      </c>
      <c r="E10">
        <v>16566.589</v>
      </c>
      <c r="F10">
        <f>1/$D$6*(D10-D$9)/0.001/$D$5</f>
        <v>1.1889035667126224</v>
      </c>
      <c r="G10">
        <f>1/$D$6*(E10-E$9)/0.001/$D$5</f>
        <v>0.62879788639200596</v>
      </c>
      <c r="H10">
        <f t="shared" si="0"/>
        <v>0.56010568032061647</v>
      </c>
      <c r="I10" s="23">
        <f t="shared" ref="I10:I23" si="1">C10-C9</f>
        <v>3.5830000000000002</v>
      </c>
      <c r="J10" s="24">
        <f>(D10-D9)/I10</f>
        <v>0.2511861568522063</v>
      </c>
      <c r="K10" s="26">
        <f>(E10-E9)/I10</f>
        <v>0.13284956740126946</v>
      </c>
      <c r="L10" s="24">
        <f>(D10-D9)/$I10*1000/60</f>
        <v>4.1864359475367712</v>
      </c>
      <c r="M10" s="26">
        <f t="shared" ref="M10:M27" si="2">(E10-E9)/$I10*1000/60</f>
        <v>2.2141594566878244</v>
      </c>
    </row>
    <row r="11" spans="1:13" x14ac:dyDescent="0.25">
      <c r="B11" s="17">
        <v>43605.652777777781</v>
      </c>
      <c r="C11" s="12">
        <v>6</v>
      </c>
      <c r="D11">
        <v>10165.959999999999</v>
      </c>
      <c r="E11">
        <v>16566.940999999999</v>
      </c>
      <c r="F11">
        <f t="shared" ref="F11:F51" si="3">1/$D$6*(D11-D$9)/0.001/$D$5</f>
        <v>2.417437252311661</v>
      </c>
      <c r="G11">
        <f t="shared" ref="G11:G30" si="4">1/$D$6*(E11-E$9)/0.001/$D$5</f>
        <v>1.0937912813708068</v>
      </c>
      <c r="H11">
        <f t="shared" si="0"/>
        <v>1.3236459709408541</v>
      </c>
      <c r="I11" s="23">
        <f t="shared" si="1"/>
        <v>2.4169999999999998</v>
      </c>
      <c r="J11" s="24">
        <f t="shared" ref="J11:J16" si="5">(D11-D10)/I11</f>
        <v>0.3847745138595251</v>
      </c>
      <c r="K11" s="26">
        <f t="shared" ref="K11:K16" si="6">(E11-E10)/I11</f>
        <v>0.14563508481545398</v>
      </c>
      <c r="L11" s="24">
        <f t="shared" ref="L11:L27" si="7">(D11-D10)/$I11*1000/60</f>
        <v>6.4129085643254182</v>
      </c>
      <c r="M11" s="26">
        <f t="shared" si="2"/>
        <v>2.4272514135908998</v>
      </c>
    </row>
    <row r="12" spans="1:13" x14ac:dyDescent="0.25">
      <c r="B12" s="17">
        <v>43605.729166666664</v>
      </c>
      <c r="C12" s="12">
        <v>7.83</v>
      </c>
      <c r="D12">
        <v>10166.82</v>
      </c>
      <c r="E12">
        <v>16567.178</v>
      </c>
      <c r="F12">
        <f t="shared" si="3"/>
        <v>3.5535006605026545</v>
      </c>
      <c r="G12">
        <f t="shared" si="4"/>
        <v>1.4068692206059317</v>
      </c>
      <c r="H12">
        <f t="shared" si="0"/>
        <v>2.1466314398967228</v>
      </c>
      <c r="I12" s="23">
        <f t="shared" si="1"/>
        <v>1.83</v>
      </c>
      <c r="J12" s="24">
        <f t="shared" si="5"/>
        <v>0.46994535519157488</v>
      </c>
      <c r="K12" s="26">
        <f t="shared" si="6"/>
        <v>0.12950819672185221</v>
      </c>
      <c r="L12" s="24">
        <f t="shared" si="7"/>
        <v>7.8324225865262482</v>
      </c>
      <c r="M12" s="26">
        <f t="shared" si="2"/>
        <v>2.1584699453642036</v>
      </c>
    </row>
    <row r="13" spans="1:13" x14ac:dyDescent="0.25">
      <c r="B13" s="17">
        <v>43605.833333333336</v>
      </c>
      <c r="C13" s="12">
        <v>10.33</v>
      </c>
      <c r="D13">
        <v>10167.799999999999</v>
      </c>
      <c r="E13">
        <v>16567.544999999998</v>
      </c>
      <c r="F13">
        <f t="shared" si="3"/>
        <v>4.8480845442537293</v>
      </c>
      <c r="G13">
        <f t="shared" si="4"/>
        <v>1.891677675029142</v>
      </c>
      <c r="H13">
        <f t="shared" si="0"/>
        <v>2.9564068692245873</v>
      </c>
      <c r="I13" s="23">
        <f t="shared" si="1"/>
        <v>2.5</v>
      </c>
      <c r="J13" s="24">
        <f t="shared" si="5"/>
        <v>0.39199999999982538</v>
      </c>
      <c r="K13" s="26">
        <f t="shared" si="6"/>
        <v>0.14679999999934806</v>
      </c>
      <c r="L13" s="24">
        <f t="shared" si="7"/>
        <v>6.5333333333304227</v>
      </c>
      <c r="M13" s="26">
        <f t="shared" si="2"/>
        <v>2.4466666666558012</v>
      </c>
    </row>
    <row r="14" spans="1:13" x14ac:dyDescent="0.25">
      <c r="B14" s="17">
        <v>43605.958333333336</v>
      </c>
      <c r="C14" s="12">
        <v>13.33</v>
      </c>
      <c r="D14">
        <v>10167.969999999999</v>
      </c>
      <c r="E14">
        <v>16568.072</v>
      </c>
      <c r="F14">
        <f t="shared" si="3"/>
        <v>5.0726552179658464</v>
      </c>
      <c r="G14">
        <f t="shared" si="4"/>
        <v>2.587846763538868</v>
      </c>
      <c r="H14">
        <f t="shared" si="0"/>
        <v>2.4848084544269784</v>
      </c>
      <c r="I14" s="23">
        <f t="shared" si="1"/>
        <v>3</v>
      </c>
      <c r="J14" s="24">
        <f t="shared" si="5"/>
        <v>5.6666666666690922E-2</v>
      </c>
      <c r="K14" s="26">
        <f t="shared" si="6"/>
        <v>0.17566666666728756</v>
      </c>
      <c r="L14" s="24">
        <f t="shared" si="7"/>
        <v>0.94444444444484865</v>
      </c>
      <c r="M14" s="26">
        <f t="shared" si="2"/>
        <v>2.9277777777881258</v>
      </c>
    </row>
    <row r="15" spans="1:13" x14ac:dyDescent="0.25">
      <c r="A15" s="3">
        <v>43606</v>
      </c>
      <c r="B15" s="17">
        <v>43606.395833333336</v>
      </c>
      <c r="C15" s="12">
        <v>23.83</v>
      </c>
      <c r="D15">
        <v>10167.969999999999</v>
      </c>
      <c r="E15">
        <v>16569.351999999999</v>
      </c>
      <c r="F15">
        <f t="shared" si="3"/>
        <v>5.0726552179658464</v>
      </c>
      <c r="G15">
        <f t="shared" si="4"/>
        <v>4.2787318361925486</v>
      </c>
      <c r="H15">
        <f t="shared" ref="H15:H35" si="8">F15-G15</f>
        <v>0.7939233817732978</v>
      </c>
      <c r="I15" s="23">
        <f t="shared" si="1"/>
        <v>10.499999999999998</v>
      </c>
      <c r="J15" s="24">
        <f t="shared" si="5"/>
        <v>0</v>
      </c>
      <c r="K15" s="26">
        <f t="shared" si="6"/>
        <v>0.12190476190465105</v>
      </c>
      <c r="L15" s="24">
        <f t="shared" si="7"/>
        <v>0</v>
      </c>
      <c r="M15" s="26">
        <f t="shared" si="2"/>
        <v>2.0317460317441842</v>
      </c>
    </row>
    <row r="16" spans="1:13" x14ac:dyDescent="0.25">
      <c r="B16" s="17">
        <v>43606.458333333336</v>
      </c>
      <c r="C16" s="12">
        <v>25.33</v>
      </c>
      <c r="D16">
        <v>10168.35</v>
      </c>
      <c r="E16">
        <v>16569.536</v>
      </c>
      <c r="F16">
        <f t="shared" si="3"/>
        <v>5.5746367239117092</v>
      </c>
      <c r="G16">
        <f t="shared" si="4"/>
        <v>4.5217965653881969</v>
      </c>
      <c r="H16">
        <f t="shared" si="8"/>
        <v>1.0528401585235123</v>
      </c>
      <c r="I16" s="23">
        <f t="shared" si="1"/>
        <v>1.5</v>
      </c>
      <c r="J16" s="24">
        <f t="shared" si="5"/>
        <v>0.25333333333401242</v>
      </c>
      <c r="K16" s="26">
        <f t="shared" si="6"/>
        <v>0.12266666666740396</v>
      </c>
      <c r="L16" s="24">
        <f t="shared" si="7"/>
        <v>4.2222222222335404</v>
      </c>
      <c r="M16" s="26">
        <f t="shared" si="2"/>
        <v>2.0444444444567327</v>
      </c>
    </row>
    <row r="17" spans="1:13" x14ac:dyDescent="0.25">
      <c r="B17" s="17">
        <v>43606.545138888891</v>
      </c>
      <c r="C17" s="12">
        <v>27.42</v>
      </c>
      <c r="D17">
        <v>10169.48</v>
      </c>
      <c r="E17">
        <v>16569.852999999999</v>
      </c>
      <c r="F17">
        <f t="shared" si="3"/>
        <v>7.0673712021140869</v>
      </c>
      <c r="G17">
        <f t="shared" si="4"/>
        <v>4.9405548216617738</v>
      </c>
      <c r="H17">
        <f t="shared" si="8"/>
        <v>2.126816380452313</v>
      </c>
      <c r="I17" s="23">
        <f t="shared" si="1"/>
        <v>2.0900000000000034</v>
      </c>
      <c r="J17" s="24">
        <f t="shared" ref="J17:J23" si="9">(D17-D16)/I17</f>
        <v>0.54066985645894627</v>
      </c>
      <c r="K17" s="26">
        <f t="shared" ref="K17:K23" si="10">(E17-E16)/I17</f>
        <v>0.15167464114789342</v>
      </c>
      <c r="L17" s="24">
        <f t="shared" si="7"/>
        <v>9.0111642743157709</v>
      </c>
      <c r="M17" s="26">
        <f t="shared" si="2"/>
        <v>2.5279106857982239</v>
      </c>
    </row>
    <row r="18" spans="1:13" x14ac:dyDescent="0.25">
      <c r="B18" s="17">
        <v>43606.708333333336</v>
      </c>
      <c r="C18" s="12">
        <v>31.33</v>
      </c>
      <c r="D18">
        <v>10171.23</v>
      </c>
      <c r="E18">
        <v>16570.664000000001</v>
      </c>
      <c r="F18">
        <f t="shared" si="3"/>
        <v>9.3791281373848925</v>
      </c>
      <c r="G18">
        <f t="shared" si="4"/>
        <v>6.0118890356664147</v>
      </c>
      <c r="H18">
        <f t="shared" si="8"/>
        <v>3.3672391017184777</v>
      </c>
      <c r="I18" s="23">
        <f t="shared" si="1"/>
        <v>3.9099999999999966</v>
      </c>
      <c r="J18" s="24">
        <f t="shared" si="9"/>
        <v>0.44757033248081879</v>
      </c>
      <c r="K18" s="26">
        <f t="shared" si="10"/>
        <v>0.20741687979578366</v>
      </c>
      <c r="L18" s="24">
        <f t="shared" si="7"/>
        <v>7.4595055413469797</v>
      </c>
      <c r="M18" s="26">
        <f t="shared" si="2"/>
        <v>3.4569479965963947</v>
      </c>
    </row>
    <row r="19" spans="1:13" x14ac:dyDescent="0.25">
      <c r="B19" s="17">
        <v>43606.875</v>
      </c>
      <c r="C19" s="12">
        <v>35.33</v>
      </c>
      <c r="D19">
        <v>10172.56</v>
      </c>
      <c r="E19">
        <v>16571.293000000001</v>
      </c>
      <c r="F19">
        <f t="shared" si="3"/>
        <v>11.136063408190608</v>
      </c>
      <c r="G19">
        <f t="shared" si="4"/>
        <v>6.8428005284019697</v>
      </c>
      <c r="H19">
        <f t="shared" si="8"/>
        <v>4.2932628797886387</v>
      </c>
      <c r="I19" s="23">
        <f t="shared" si="1"/>
        <v>4</v>
      </c>
      <c r="J19" s="24">
        <f t="shared" si="9"/>
        <v>0.33249999999998181</v>
      </c>
      <c r="K19" s="26">
        <f t="shared" si="10"/>
        <v>0.15725000000020373</v>
      </c>
      <c r="L19" s="24">
        <f t="shared" si="7"/>
        <v>5.5416666666663632</v>
      </c>
      <c r="M19" s="26">
        <f t="shared" si="2"/>
        <v>2.6208333333367286</v>
      </c>
    </row>
    <row r="20" spans="1:13" x14ac:dyDescent="0.25">
      <c r="B20" s="17">
        <v>43606.993055555555</v>
      </c>
      <c r="C20" s="12">
        <v>38.159999999999997</v>
      </c>
      <c r="D20">
        <v>10173.469999999999</v>
      </c>
      <c r="E20">
        <v>16571.759999999998</v>
      </c>
      <c r="F20">
        <f t="shared" si="3"/>
        <v>12.338177014531237</v>
      </c>
      <c r="G20">
        <f t="shared" si="4"/>
        <v>7.4597093791244466</v>
      </c>
      <c r="H20">
        <f t="shared" si="8"/>
        <v>4.87846763540679</v>
      </c>
      <c r="I20" s="23">
        <f t="shared" si="1"/>
        <v>2.8299999999999983</v>
      </c>
      <c r="J20" s="24">
        <f t="shared" si="9"/>
        <v>0.32155477031796997</v>
      </c>
      <c r="K20" s="26">
        <f t="shared" si="10"/>
        <v>0.16501766784343297</v>
      </c>
      <c r="L20" s="24">
        <f t="shared" si="7"/>
        <v>5.3592461719661664</v>
      </c>
      <c r="M20" s="26">
        <f t="shared" si="2"/>
        <v>2.7502944640572164</v>
      </c>
    </row>
    <row r="21" spans="1:13" x14ac:dyDescent="0.25">
      <c r="A21" s="3">
        <v>43607</v>
      </c>
      <c r="B21" s="17">
        <v>43607.420138888891</v>
      </c>
      <c r="C21" s="12">
        <v>48.42</v>
      </c>
      <c r="D21">
        <v>10174.25</v>
      </c>
      <c r="E21">
        <v>16573.577000000001</v>
      </c>
      <c r="F21">
        <f t="shared" si="3"/>
        <v>13.368560105681373</v>
      </c>
      <c r="G21">
        <f t="shared" si="4"/>
        <v>9.8599735799206627</v>
      </c>
      <c r="H21">
        <f t="shared" si="8"/>
        <v>3.5085865257607107</v>
      </c>
      <c r="I21" s="23">
        <f t="shared" si="1"/>
        <v>10.260000000000005</v>
      </c>
      <c r="J21" s="24">
        <f t="shared" si="9"/>
        <v>7.6023391812929289E-2</v>
      </c>
      <c r="K21" s="26">
        <f t="shared" si="10"/>
        <v>0.17709551656946734</v>
      </c>
      <c r="L21" s="24">
        <f t="shared" si="7"/>
        <v>1.2670565302154881</v>
      </c>
      <c r="M21" s="26">
        <f t="shared" si="2"/>
        <v>2.9515919428244559</v>
      </c>
    </row>
    <row r="22" spans="1:13" x14ac:dyDescent="0.25">
      <c r="B22" s="17">
        <v>43607.539583333331</v>
      </c>
      <c r="C22" s="12">
        <v>51.29</v>
      </c>
      <c r="D22">
        <v>10175.23</v>
      </c>
      <c r="E22">
        <v>16574.03</v>
      </c>
      <c r="F22">
        <f t="shared" si="3"/>
        <v>14.663143989432449</v>
      </c>
      <c r="G22">
        <f t="shared" si="4"/>
        <v>10.458388375162011</v>
      </c>
      <c r="H22">
        <f t="shared" si="8"/>
        <v>4.2047556142704376</v>
      </c>
      <c r="I22" s="23">
        <f t="shared" si="1"/>
        <v>2.8699999999999974</v>
      </c>
      <c r="J22" s="24">
        <f t="shared" si="9"/>
        <v>0.34146341463399454</v>
      </c>
      <c r="K22" s="26">
        <f t="shared" si="10"/>
        <v>0.15783972125355442</v>
      </c>
      <c r="L22" s="24">
        <f t="shared" si="7"/>
        <v>5.6910569105665756</v>
      </c>
      <c r="M22" s="26">
        <f t="shared" si="2"/>
        <v>2.6306620208925735</v>
      </c>
    </row>
    <row r="23" spans="1:13" x14ac:dyDescent="0.25">
      <c r="B23" s="17">
        <v>43607.649305555555</v>
      </c>
      <c r="C23" s="12">
        <v>53.92</v>
      </c>
      <c r="D23">
        <v>10176.11</v>
      </c>
      <c r="E23">
        <v>16574.517</v>
      </c>
      <c r="F23">
        <f t="shared" si="3"/>
        <v>15.825627476884257</v>
      </c>
      <c r="G23">
        <f t="shared" si="4"/>
        <v>11.101717305150109</v>
      </c>
      <c r="H23">
        <f t="shared" si="8"/>
        <v>4.7239101717341487</v>
      </c>
      <c r="I23" s="23">
        <f t="shared" si="1"/>
        <v>2.6300000000000026</v>
      </c>
      <c r="J23" s="24">
        <f t="shared" si="9"/>
        <v>0.33460076045666076</v>
      </c>
      <c r="K23" s="26">
        <f t="shared" si="10"/>
        <v>0.18517110266197304</v>
      </c>
      <c r="L23" s="24">
        <f t="shared" si="7"/>
        <v>5.576679340944346</v>
      </c>
      <c r="M23" s="26">
        <f t="shared" si="2"/>
        <v>3.0861850443662173</v>
      </c>
    </row>
    <row r="24" spans="1:13" x14ac:dyDescent="0.25">
      <c r="B24" s="17">
        <v>43607.729166666664</v>
      </c>
      <c r="C24">
        <v>55.8367</v>
      </c>
      <c r="D24">
        <v>10176.790000000001</v>
      </c>
      <c r="E24">
        <v>16574.851999999999</v>
      </c>
      <c r="F24">
        <f t="shared" si="3"/>
        <v>16.723910171732726</v>
      </c>
      <c r="G24">
        <f t="shared" si="4"/>
        <v>11.544253632757938</v>
      </c>
      <c r="H24">
        <f t="shared" si="8"/>
        <v>5.1796565389747879</v>
      </c>
      <c r="I24" s="23">
        <f t="shared" ref="I24" si="11">C24-C23</f>
        <v>1.9166999999999987</v>
      </c>
      <c r="J24" s="24">
        <f t="shared" ref="J24" si="12">(D24-D23)/I24</f>
        <v>0.3547764386707839</v>
      </c>
      <c r="K24" s="26">
        <f t="shared" ref="K24" si="13">(E24-E23)/I24</f>
        <v>0.17477956905051761</v>
      </c>
      <c r="L24" s="24">
        <f t="shared" si="7"/>
        <v>5.912940644513065</v>
      </c>
      <c r="M24" s="26">
        <f t="shared" si="2"/>
        <v>2.9129928175086266</v>
      </c>
    </row>
    <row r="25" spans="1:13" x14ac:dyDescent="0.25">
      <c r="B25" s="17">
        <v>43607.885416666664</v>
      </c>
      <c r="C25" s="12">
        <v>59.58</v>
      </c>
      <c r="D25">
        <v>10178.09</v>
      </c>
      <c r="E25">
        <v>16575.442999999999</v>
      </c>
      <c r="F25">
        <f t="shared" si="3"/>
        <v>18.441215323647221</v>
      </c>
      <c r="G25">
        <f t="shared" si="4"/>
        <v>12.324966974898425</v>
      </c>
      <c r="H25">
        <f t="shared" si="8"/>
        <v>6.1162483487487957</v>
      </c>
      <c r="I25" s="23">
        <f t="shared" ref="I25" si="14">C25-C24</f>
        <v>3.7432999999999979</v>
      </c>
      <c r="J25" s="24">
        <f t="shared" ref="J25" si="15">(D25-D24)/I25</f>
        <v>0.34728715304658275</v>
      </c>
      <c r="K25" s="26">
        <f t="shared" ref="K25" si="16">(E25-E24)/I25</f>
        <v>0.15788208265443582</v>
      </c>
      <c r="L25" s="24">
        <f t="shared" si="7"/>
        <v>5.7881192174430458</v>
      </c>
      <c r="M25" s="26">
        <f t="shared" si="2"/>
        <v>2.6313680442405967</v>
      </c>
    </row>
    <row r="26" spans="1:13" x14ac:dyDescent="0.25">
      <c r="A26" s="3">
        <v>43608</v>
      </c>
      <c r="B26" s="17">
        <v>43608.043749999997</v>
      </c>
      <c r="C26" s="12">
        <v>63.38</v>
      </c>
      <c r="D26">
        <v>10178.86</v>
      </c>
      <c r="E26">
        <v>16576.044000000002</v>
      </c>
      <c r="F26">
        <f t="shared" si="3"/>
        <v>19.458388375166951</v>
      </c>
      <c r="G26">
        <f t="shared" si="4"/>
        <v>13.118890356671724</v>
      </c>
      <c r="H26">
        <f t="shared" si="8"/>
        <v>6.3394980184952274</v>
      </c>
      <c r="I26" s="23">
        <f t="shared" ref="I26" si="17">C26-C25</f>
        <v>3.8000000000000043</v>
      </c>
      <c r="J26" s="24">
        <f t="shared" ref="J26" si="18">(D26-D25)/I26</f>
        <v>0.20263157894748307</v>
      </c>
      <c r="K26" s="26">
        <f t="shared" ref="K26" si="19">(E26-E25)/I26</f>
        <v>0.15815789473746997</v>
      </c>
      <c r="L26" s="24">
        <f t="shared" si="7"/>
        <v>3.3771929824580509</v>
      </c>
      <c r="M26" s="26">
        <f t="shared" si="2"/>
        <v>2.6359649122911661</v>
      </c>
    </row>
    <row r="27" spans="1:13" x14ac:dyDescent="0.25">
      <c r="B27" s="17">
        <v>43608.427083333336</v>
      </c>
      <c r="C27" s="12">
        <v>72.58</v>
      </c>
      <c r="D27">
        <v>10178.93</v>
      </c>
      <c r="E27">
        <v>16577.566999999999</v>
      </c>
      <c r="F27">
        <f t="shared" si="3"/>
        <v>19.5508586525774</v>
      </c>
      <c r="G27">
        <f t="shared" si="4"/>
        <v>15.130779392335409</v>
      </c>
      <c r="H27">
        <f t="shared" si="8"/>
        <v>4.4200792602419909</v>
      </c>
      <c r="I27" s="23">
        <f t="shared" ref="I27" si="20">C27-C26</f>
        <v>9.1999999999999957</v>
      </c>
      <c r="J27" s="24">
        <f t="shared" ref="J27" si="21">(D27-D26)/I27</f>
        <v>7.6086956521422815E-3</v>
      </c>
      <c r="K27" s="26">
        <f t="shared" ref="K27" si="22">(E27-E26)/I27</f>
        <v>0.1655434782605881</v>
      </c>
      <c r="L27" s="24">
        <f t="shared" si="7"/>
        <v>0.12681159420237137</v>
      </c>
      <c r="M27" s="26">
        <f t="shared" si="2"/>
        <v>2.7590579710098018</v>
      </c>
    </row>
    <row r="28" spans="1:13" x14ac:dyDescent="0.25">
      <c r="B28" s="17">
        <v>43608.503472222219</v>
      </c>
      <c r="C28" s="12">
        <v>74.413300000000007</v>
      </c>
      <c r="D28">
        <v>10179.700000000001</v>
      </c>
      <c r="E28">
        <v>16577.876</v>
      </c>
      <c r="F28">
        <f t="shared" si="3"/>
        <v>20.56803170409713</v>
      </c>
      <c r="G28">
        <f t="shared" si="4"/>
        <v>15.538969616907544</v>
      </c>
      <c r="H28">
        <f t="shared" si="8"/>
        <v>5.0290620871895868</v>
      </c>
      <c r="I28" s="23">
        <f t="shared" ref="I28" si="23">C28-C27</f>
        <v>1.8333000000000084</v>
      </c>
      <c r="J28" s="24">
        <f t="shared" ref="J28" si="24">(D28-D27)/I28</f>
        <v>0.42000763650271805</v>
      </c>
      <c r="K28" s="26">
        <f t="shared" ref="K28" si="25">(E28-E27)/I28</f>
        <v>0.16854851906458546</v>
      </c>
      <c r="L28" s="24">
        <f t="shared" ref="L28" si="26">(D28-D27)/$I28*1000/60</f>
        <v>7.0001272750453012</v>
      </c>
      <c r="M28" s="26">
        <f t="shared" ref="M28" si="27">(E28-E27)/$I28*1000/60</f>
        <v>2.8091419844097576</v>
      </c>
    </row>
    <row r="29" spans="1:13" x14ac:dyDescent="0.25">
      <c r="B29" s="17">
        <v>43608.575694444444</v>
      </c>
      <c r="C29">
        <v>76.143299999999996</v>
      </c>
      <c r="D29">
        <v>10180.459999999999</v>
      </c>
      <c r="E29">
        <v>16578.2</v>
      </c>
      <c r="F29">
        <f t="shared" si="3"/>
        <v>21.571994715984051</v>
      </c>
      <c r="G29">
        <f t="shared" si="4"/>
        <v>15.966974900924088</v>
      </c>
      <c r="H29">
        <f t="shared" si="8"/>
        <v>5.6050198150599631</v>
      </c>
      <c r="I29" s="23">
        <f t="shared" ref="I29" si="28">C29-C28</f>
        <v>1.7299999999999898</v>
      </c>
      <c r="J29" s="24">
        <f t="shared" ref="J29" si="29">(D29-D28)/I29</f>
        <v>0.43930635838058024</v>
      </c>
      <c r="K29" s="26">
        <f t="shared" ref="K29" si="30">(E29-E28)/I29</f>
        <v>0.18728323699452357</v>
      </c>
      <c r="L29" s="24">
        <f t="shared" ref="L29" si="31">(D29-D28)/$I29*1000/60</f>
        <v>7.3217726396763378</v>
      </c>
      <c r="M29" s="26">
        <f t="shared" ref="M29" si="32">(E29-E28)/$I29*1000/60</f>
        <v>3.1213872832420595</v>
      </c>
    </row>
    <row r="30" spans="1:13" x14ac:dyDescent="0.25">
      <c r="B30" s="17">
        <v>43608.604166666664</v>
      </c>
      <c r="C30" s="12">
        <v>76.826599999999999</v>
      </c>
      <c r="D30">
        <v>10185.459999999999</v>
      </c>
      <c r="E30">
        <v>16583.311000000002</v>
      </c>
      <c r="F30">
        <f t="shared" si="3"/>
        <v>28.177014531043497</v>
      </c>
      <c r="G30">
        <f t="shared" si="4"/>
        <v>22.718626155878891</v>
      </c>
      <c r="H30">
        <f t="shared" si="8"/>
        <v>5.4583883751646063</v>
      </c>
      <c r="I30" s="23">
        <f t="shared" ref="I30" si="33">C30-C29</f>
        <v>0.68330000000000268</v>
      </c>
      <c r="J30" s="24">
        <f t="shared" ref="J30" si="34">(D30-D29)/I30</f>
        <v>7.3174301185423394</v>
      </c>
      <c r="K30" s="26">
        <f t="shared" ref="K30" si="35">(E30-E29)/I30</f>
        <v>7.4798770671751296</v>
      </c>
      <c r="L30" s="24">
        <f t="shared" ref="L30" si="36">(D30-D29)/$I30*1000/60</f>
        <v>121.95716864237232</v>
      </c>
      <c r="M30" s="26">
        <f t="shared" ref="M30" si="37">(E30-E29)/$I30*1000/60</f>
        <v>124.66461778625217</v>
      </c>
    </row>
    <row r="31" spans="1:13" x14ac:dyDescent="0.25">
      <c r="B31" s="17">
        <v>43608.614583333336</v>
      </c>
      <c r="C31">
        <v>77.076599999999999</v>
      </c>
      <c r="D31">
        <v>10188.35</v>
      </c>
      <c r="E31">
        <v>16586.574000000001</v>
      </c>
      <c r="F31">
        <f t="shared" si="3"/>
        <v>31.99471598414949</v>
      </c>
      <c r="G31">
        <f t="shared" ref="G31:G51" si="38">1/$D$6*(E31-E$9)/0.001/$D$5</f>
        <v>27.029062087185377</v>
      </c>
      <c r="H31">
        <f t="shared" si="8"/>
        <v>4.9656538969641133</v>
      </c>
      <c r="I31" s="23">
        <f t="shared" ref="I31" si="39">C31-C30</f>
        <v>0.25</v>
      </c>
      <c r="J31" s="24">
        <f t="shared" ref="J31" si="40">(D31-D30)/I31</f>
        <v>11.560000000004948</v>
      </c>
      <c r="K31" s="26">
        <f t="shared" ref="K31" si="41">(E31-E30)/I31</f>
        <v>13.051999999996042</v>
      </c>
      <c r="L31" s="24">
        <f t="shared" ref="L31" si="42">(D31-D30)/$I31*1000/60</f>
        <v>192.66666666674914</v>
      </c>
      <c r="M31" s="26">
        <f t="shared" ref="M31" si="43">(E31-E30)/$I31*1000/60</f>
        <v>217.53333333326736</v>
      </c>
    </row>
    <row r="32" spans="1:13" x14ac:dyDescent="0.25">
      <c r="B32" s="17">
        <v>43608.648611111108</v>
      </c>
      <c r="C32">
        <v>77.893299999999996</v>
      </c>
      <c r="D32">
        <v>10188.74</v>
      </c>
      <c r="E32">
        <v>16587.085999999999</v>
      </c>
      <c r="F32">
        <f t="shared" si="3"/>
        <v>32.509907529723357</v>
      </c>
      <c r="G32">
        <f t="shared" si="38"/>
        <v>27.705416116245889</v>
      </c>
      <c r="H32">
        <f t="shared" si="8"/>
        <v>4.8044914134774679</v>
      </c>
      <c r="I32" s="23">
        <f t="shared" ref="I32" si="44">C32-C31</f>
        <v>0.81669999999999732</v>
      </c>
      <c r="J32" s="24">
        <f t="shared" ref="J32" si="45">(D32-D31)/I32</f>
        <v>0.47753152932462251</v>
      </c>
      <c r="K32" s="26">
        <f t="shared" ref="K32" si="46">(E32-E31)/I32</f>
        <v>0.62691318721538924</v>
      </c>
      <c r="L32" s="24">
        <f t="shared" ref="L32" si="47">(D32-D31)/$I32*1000/60</f>
        <v>7.9588588220770422</v>
      </c>
      <c r="M32" s="26">
        <f t="shared" ref="M32" si="48">(E32-E31)/$I32*1000/60</f>
        <v>10.448553120256488</v>
      </c>
    </row>
    <row r="33" spans="1:13" x14ac:dyDescent="0.25">
      <c r="B33" s="17">
        <v>43608.731249999997</v>
      </c>
      <c r="C33">
        <v>79.876599999999996</v>
      </c>
      <c r="D33">
        <v>10189.620000000001</v>
      </c>
      <c r="E33">
        <v>16587.496999999999</v>
      </c>
      <c r="F33">
        <f t="shared" si="3"/>
        <v>33.672391017175165</v>
      </c>
      <c r="G33">
        <f t="shared" si="38"/>
        <v>28.248348745043852</v>
      </c>
      <c r="H33">
        <f t="shared" si="8"/>
        <v>5.4240422721313131</v>
      </c>
      <c r="I33" s="23">
        <f t="shared" ref="I33" si="49">C33-C32</f>
        <v>1.9832999999999998</v>
      </c>
      <c r="J33" s="24">
        <f t="shared" ref="J33" si="50">(D33-D32)/I33</f>
        <v>0.44370493621792906</v>
      </c>
      <c r="K33" s="26">
        <f t="shared" ref="K33" si="51">(E33-E32)/I33</f>
        <v>0.20723037361975408</v>
      </c>
      <c r="L33" s="24">
        <f t="shared" ref="L33" si="52">(D33-D32)/$I33*1000/60</f>
        <v>7.3950822702988175</v>
      </c>
      <c r="M33" s="26">
        <f t="shared" ref="M33" si="53">(E33-E32)/$I33*1000/60</f>
        <v>3.4538395603292349</v>
      </c>
    </row>
    <row r="34" spans="1:13" x14ac:dyDescent="0.25">
      <c r="B34" s="17">
        <v>43608.958333333336</v>
      </c>
      <c r="C34">
        <v>85.326599999999999</v>
      </c>
      <c r="D34">
        <v>10190.65</v>
      </c>
      <c r="E34">
        <v>16588.375</v>
      </c>
      <c r="F34">
        <f t="shared" si="3"/>
        <v>35.033025099075871</v>
      </c>
      <c r="G34">
        <f t="shared" si="38"/>
        <v>29.408190224569097</v>
      </c>
      <c r="H34">
        <f t="shared" si="8"/>
        <v>5.6248348745067744</v>
      </c>
      <c r="I34" s="23">
        <f t="shared" ref="I34" si="54">C34-C33</f>
        <v>5.4500000000000028</v>
      </c>
      <c r="J34" s="24">
        <f t="shared" ref="J34" si="55">(D34-D33)/I34</f>
        <v>0.18899082568785969</v>
      </c>
      <c r="K34" s="26">
        <f t="shared" ref="K34" si="56">(E34-E33)/I34</f>
        <v>0.16110091743130472</v>
      </c>
      <c r="L34" s="24">
        <f t="shared" ref="L34" si="57">(D34-D33)/$I34*1000/60</f>
        <v>3.1498470947976616</v>
      </c>
      <c r="M34" s="26">
        <f t="shared" ref="M34" si="58">(E34-E33)/$I34*1000/60</f>
        <v>2.6850152905217457</v>
      </c>
    </row>
    <row r="35" spans="1:13" x14ac:dyDescent="0.25">
      <c r="A35" s="3">
        <v>43609</v>
      </c>
      <c r="B35" s="17">
        <v>43609.399305555555</v>
      </c>
      <c r="C35">
        <v>95.909899999999993</v>
      </c>
      <c r="D35">
        <v>10190.968999999999</v>
      </c>
      <c r="E35">
        <v>16590.121999999999</v>
      </c>
      <c r="F35">
        <f t="shared" si="3"/>
        <v>35.454425363276016</v>
      </c>
      <c r="G35">
        <f t="shared" si="38"/>
        <v>31.71598414795006</v>
      </c>
      <c r="H35">
        <f t="shared" si="8"/>
        <v>3.7384412153259561</v>
      </c>
      <c r="I35" s="23">
        <f t="shared" ref="I35" si="59">C35-C34</f>
        <v>10.583299999999994</v>
      </c>
      <c r="J35" s="24">
        <f t="shared" ref="J35" si="60">(D35-D34)/I35</f>
        <v>3.0141827218306709E-2</v>
      </c>
      <c r="K35" s="26">
        <f t="shared" ref="K35" si="61">(E35-E34)/I35</f>
        <v>0.16507138605155194</v>
      </c>
      <c r="L35" s="24">
        <f t="shared" ref="L35" si="62">(D35-D34)/$I35*1000/60</f>
        <v>0.50236378697177853</v>
      </c>
      <c r="M35" s="26">
        <f t="shared" ref="M35" si="63">(E35-E34)/$I35*1000/60</f>
        <v>2.7511897675258656</v>
      </c>
    </row>
    <row r="36" spans="1:13" x14ac:dyDescent="0.25">
      <c r="B36" s="17">
        <v>43609.524305555555</v>
      </c>
      <c r="C36">
        <v>98.909899999999993</v>
      </c>
      <c r="D36">
        <v>10190.9701</v>
      </c>
      <c r="E36">
        <v>16590.662</v>
      </c>
      <c r="F36">
        <f t="shared" si="3"/>
        <v>35.455878467637064</v>
      </c>
      <c r="G36">
        <f t="shared" si="38"/>
        <v>32.429326287977631</v>
      </c>
      <c r="H36">
        <f t="shared" ref="H36:H51" si="64">F36-G36</f>
        <v>3.0265521796594328</v>
      </c>
      <c r="I36" s="23">
        <f t="shared" ref="I36" si="65">C36-C35</f>
        <v>3</v>
      </c>
      <c r="J36" s="24">
        <f t="shared" ref="J36" si="66">(D36-D35)/I36</f>
        <v>3.6666666710516438E-4</v>
      </c>
      <c r="K36" s="26">
        <f t="shared" ref="K36" si="67">(E36-E35)/I36</f>
        <v>0.18000000000029104</v>
      </c>
      <c r="L36" s="24">
        <f t="shared" ref="L36" si="68">(D36-D35)/$I36*1000/60</f>
        <v>6.111111118419406E-3</v>
      </c>
      <c r="M36" s="26">
        <f t="shared" ref="M36" si="69">(E36-E35)/$I36*1000/60</f>
        <v>3.0000000000048508</v>
      </c>
    </row>
    <row r="37" spans="1:13" x14ac:dyDescent="0.25">
      <c r="B37" s="17">
        <v>43609.604166666664</v>
      </c>
      <c r="C37">
        <v>100.8266</v>
      </c>
      <c r="D37">
        <v>10190.972</v>
      </c>
      <c r="E37">
        <v>16591.016</v>
      </c>
      <c r="F37">
        <f t="shared" si="3"/>
        <v>35.458388375165853</v>
      </c>
      <c r="G37">
        <f t="shared" si="38"/>
        <v>32.896961690882996</v>
      </c>
      <c r="H37">
        <f t="shared" si="64"/>
        <v>2.561426684282857</v>
      </c>
      <c r="I37" s="23">
        <f t="shared" ref="I37" si="70">C37-C36</f>
        <v>1.9167000000000058</v>
      </c>
      <c r="J37" s="24">
        <f t="shared" ref="J37" si="71">(D37-D36)/I37</f>
        <v>9.9128710768283074E-4</v>
      </c>
      <c r="K37" s="26">
        <f t="shared" ref="K37" si="72">(E37-E36)/I37</f>
        <v>0.18469244013114136</v>
      </c>
      <c r="L37" s="24">
        <f t="shared" ref="L37" si="73">(D37-D36)/$I37*1000/60</f>
        <v>1.6521451794713846E-2</v>
      </c>
      <c r="M37" s="26">
        <f t="shared" ref="M37" si="74">(E37-E36)/$I37*1000/60</f>
        <v>3.0782073355190227</v>
      </c>
    </row>
    <row r="38" spans="1:13" x14ac:dyDescent="0.25">
      <c r="B38" s="17">
        <v>43609.958333333336</v>
      </c>
      <c r="C38">
        <v>109.3266</v>
      </c>
      <c r="D38">
        <v>10191.01</v>
      </c>
      <c r="E38">
        <v>16592.528999999999</v>
      </c>
      <c r="F38">
        <f t="shared" si="3"/>
        <v>35.508586525760926</v>
      </c>
      <c r="G38">
        <f t="shared" si="38"/>
        <v>34.895640686918675</v>
      </c>
      <c r="H38">
        <f t="shared" si="64"/>
        <v>0.61294583884225062</v>
      </c>
      <c r="I38" s="23">
        <f t="shared" ref="I38" si="75">C38-C37</f>
        <v>8.5</v>
      </c>
      <c r="J38" s="24">
        <f t="shared" ref="J38" si="76">(D38-D37)/I38</f>
        <v>4.4705882353489011E-3</v>
      </c>
      <c r="K38" s="26">
        <f t="shared" ref="K38" si="77">(E38-E37)/I38</f>
        <v>0.17799999999988358</v>
      </c>
      <c r="L38" s="24">
        <f t="shared" ref="L38" si="78">(D38-D37)/$I38*1000/60</f>
        <v>7.4509803922481688E-2</v>
      </c>
      <c r="M38" s="26">
        <f t="shared" ref="M38" si="79">(E38-E37)/$I38*1000/60</f>
        <v>2.9666666666647266</v>
      </c>
    </row>
    <row r="39" spans="1:13" x14ac:dyDescent="0.25">
      <c r="A39" s="3">
        <v>43610</v>
      </c>
      <c r="B39" s="17">
        <v>43610.604166666664</v>
      </c>
      <c r="C39">
        <v>124.8266</v>
      </c>
      <c r="D39">
        <v>10191.049999999999</v>
      </c>
      <c r="E39">
        <v>16595.148000000001</v>
      </c>
      <c r="F39">
        <f t="shared" si="3"/>
        <v>35.56142668428015</v>
      </c>
      <c r="G39">
        <f t="shared" si="38"/>
        <v>38.355350066050008</v>
      </c>
      <c r="H39">
        <f t="shared" si="64"/>
        <v>-2.7939233817698579</v>
      </c>
      <c r="I39" s="23">
        <f t="shared" ref="I39" si="80">C39-C38</f>
        <v>15.5</v>
      </c>
      <c r="J39" s="24">
        <f t="shared" ref="J39" si="81">(D39-D38)/I39</f>
        <v>2.5806451612292985E-3</v>
      </c>
      <c r="K39" s="26">
        <f t="shared" ref="K39" si="82">(E39-E38)/I39</f>
        <v>0.16896774193563971</v>
      </c>
      <c r="L39" s="24">
        <f t="shared" ref="L39" si="83">(D39-D38)/$I39*1000/60</f>
        <v>4.3010752687154971E-2</v>
      </c>
      <c r="M39" s="26">
        <f t="shared" ref="M39" si="84">(E39-E38)/$I39*1000/60</f>
        <v>2.8161290322606618</v>
      </c>
    </row>
    <row r="40" spans="1:13" x14ac:dyDescent="0.25">
      <c r="A40" s="3">
        <v>43611</v>
      </c>
      <c r="B40" s="17">
        <v>43611.541666666664</v>
      </c>
      <c r="C40">
        <v>147.32660000000001</v>
      </c>
      <c r="D40">
        <v>10191.052</v>
      </c>
      <c r="E40">
        <v>16598.966</v>
      </c>
      <c r="F40">
        <f t="shared" si="3"/>
        <v>35.56406869220671</v>
      </c>
      <c r="G40">
        <f t="shared" si="38"/>
        <v>43.398943196828476</v>
      </c>
      <c r="H40">
        <f t="shared" si="64"/>
        <v>-7.8348745046217658</v>
      </c>
      <c r="I40" s="23">
        <f t="shared" ref="I40" si="85">C40-C39</f>
        <v>22.500000000000014</v>
      </c>
      <c r="J40" s="24">
        <f t="shared" ref="J40" si="86">(D40-D39)/I40</f>
        <v>8.8888888906997888E-5</v>
      </c>
      <c r="K40" s="26">
        <f t="shared" ref="K40" si="87">(E40-E39)/I40</f>
        <v>0.16968888888885775</v>
      </c>
      <c r="L40" s="24">
        <f t="shared" ref="L40" si="88">(D40-D39)/$I40*1000/60</f>
        <v>1.4814814817832981E-3</v>
      </c>
      <c r="M40" s="26">
        <f t="shared" ref="M40" si="89">(E40-E39)/$I40*1000/60</f>
        <v>2.8281481481476289</v>
      </c>
    </row>
    <row r="41" spans="1:13" x14ac:dyDescent="0.25">
      <c r="A41" s="3">
        <v>43612</v>
      </c>
      <c r="B41" s="17">
        <v>43612.411111111112</v>
      </c>
      <c r="C41">
        <v>168.19329999999999</v>
      </c>
      <c r="D41">
        <v>10191.053</v>
      </c>
      <c r="E41">
        <v>16602.444</v>
      </c>
      <c r="F41">
        <f t="shared" si="3"/>
        <v>35.565389696169994</v>
      </c>
      <c r="G41">
        <f t="shared" si="38"/>
        <v>47.993394980182714</v>
      </c>
      <c r="H41">
        <f t="shared" si="64"/>
        <v>-12.42800528401272</v>
      </c>
      <c r="I41" s="23">
        <f t="shared" ref="I41" si="90">C41-C40</f>
        <v>20.86669999999998</v>
      </c>
      <c r="J41" s="24">
        <f t="shared" ref="J41" si="91">(D41-D40)/I41</f>
        <v>4.7923246138763087E-5</v>
      </c>
      <c r="K41" s="26">
        <f t="shared" ref="K41" si="92">(E41-E40)/I41</f>
        <v>0.16667705003662101</v>
      </c>
      <c r="L41" s="24">
        <f t="shared" ref="L41" si="93">(D41-D40)/$I41*1000/60</f>
        <v>7.9872076897938478E-4</v>
      </c>
      <c r="M41" s="26">
        <f t="shared" ref="M41" si="94">(E41-E40)/$I41*1000/60</f>
        <v>2.7779508339436836</v>
      </c>
    </row>
    <row r="42" spans="1:13" x14ac:dyDescent="0.25">
      <c r="A42" s="3">
        <v>43613</v>
      </c>
      <c r="B42" s="17">
        <v>43613.441666666666</v>
      </c>
      <c r="C42">
        <v>192.92663300000001</v>
      </c>
      <c r="D42">
        <v>10191.0535</v>
      </c>
      <c r="E42">
        <v>16606.455000000002</v>
      </c>
      <c r="F42">
        <f t="shared" si="3"/>
        <v>35.566050198151629</v>
      </c>
      <c r="G42">
        <f t="shared" si="38"/>
        <v>53.29194187582636</v>
      </c>
      <c r="H42">
        <f t="shared" si="64"/>
        <v>-17.725891677674731</v>
      </c>
      <c r="I42" s="23">
        <f t="shared" ref="I42" si="95">C42-C41</f>
        <v>24.733333000000016</v>
      </c>
      <c r="J42" s="24">
        <f t="shared" ref="J42" si="96">(D42-D41)/I42</f>
        <v>2.0215633699746939E-5</v>
      </c>
      <c r="K42" s="26">
        <f t="shared" ref="K42" si="97">(E42-E41)/I42</f>
        <v>0.16216981350642223</v>
      </c>
      <c r="L42" s="24">
        <f t="shared" ref="L42" si="98">(D42-D41)/$I42*1000/60</f>
        <v>3.3692722832911565E-4</v>
      </c>
      <c r="M42" s="26">
        <f t="shared" ref="M42" si="99">(E42-E41)/$I42*1000/60</f>
        <v>2.7028302251070371</v>
      </c>
    </row>
    <row r="43" spans="1:13" x14ac:dyDescent="0.25">
      <c r="A43" s="3">
        <v>43614</v>
      </c>
      <c r="B43" s="17">
        <v>43614.45416666667</v>
      </c>
      <c r="C43">
        <v>217.22659999999999</v>
      </c>
      <c r="D43">
        <v>10191.055</v>
      </c>
      <c r="E43">
        <v>16610.338</v>
      </c>
      <c r="F43">
        <f t="shared" si="3"/>
        <v>35.568031704096555</v>
      </c>
      <c r="G43">
        <f t="shared" si="38"/>
        <v>58.421400264198873</v>
      </c>
      <c r="H43">
        <f t="shared" si="64"/>
        <v>-22.853368560102318</v>
      </c>
      <c r="I43" s="23">
        <f t="shared" ref="I43" si="100">C43-C42</f>
        <v>24.299966999999981</v>
      </c>
      <c r="J43" s="24">
        <f t="shared" ref="J43" si="101">(D43-D42)/I43</f>
        <v>6.1728478903102683E-5</v>
      </c>
      <c r="K43" s="26">
        <f t="shared" ref="K43" si="102">(E43-E42)/I43</f>
        <v>0.15979445568786144</v>
      </c>
      <c r="L43" s="24">
        <f t="shared" ref="L43" si="103">(D43-D42)/$I43*1000/60</f>
        <v>1.0288079817183781E-3</v>
      </c>
      <c r="M43" s="26">
        <f t="shared" ref="M43" si="104">(E43-E42)/$I43*1000/60</f>
        <v>2.6632409281310241</v>
      </c>
    </row>
    <row r="44" spans="1:13" x14ac:dyDescent="0.25">
      <c r="A44" s="3">
        <v>43615</v>
      </c>
      <c r="B44" s="17">
        <v>43615.449305555558</v>
      </c>
      <c r="C44">
        <v>241.10990000000001</v>
      </c>
      <c r="D44">
        <v>10197.275</v>
      </c>
      <c r="E44">
        <v>16614.544999999998</v>
      </c>
      <c r="F44">
        <f t="shared" si="3"/>
        <v>43.784676354029642</v>
      </c>
      <c r="G44">
        <f t="shared" si="38"/>
        <v>63.978863936587928</v>
      </c>
      <c r="H44">
        <f t="shared" si="64"/>
        <v>-20.194187582558285</v>
      </c>
      <c r="I44" s="23">
        <f t="shared" ref="I44" si="105">C44-C43</f>
        <v>23.88330000000002</v>
      </c>
      <c r="J44" s="24">
        <f t="shared" ref="J44" si="106">(D44-D43)/I44</f>
        <v>0.26043302223726789</v>
      </c>
      <c r="K44" s="26">
        <f t="shared" ref="K44" si="107">(E44-E43)/I44</f>
        <v>0.17614818722699593</v>
      </c>
      <c r="L44" s="24">
        <f t="shared" ref="L44" si="108">(D44-D43)/$I44*1000/60</f>
        <v>4.3405503706211315</v>
      </c>
      <c r="M44" s="26">
        <f t="shared" ref="M44" si="109">(E44-E43)/$I44*1000/60</f>
        <v>2.9358031204499322</v>
      </c>
    </row>
    <row r="45" spans="1:13" x14ac:dyDescent="0.25">
      <c r="B45" s="17">
        <v>43615.493055555555</v>
      </c>
      <c r="C45">
        <v>242.15989999999999</v>
      </c>
      <c r="D45">
        <v>10197.545</v>
      </c>
      <c r="E45">
        <v>16614.7055</v>
      </c>
      <c r="F45">
        <f t="shared" si="3"/>
        <v>44.141347424043424</v>
      </c>
      <c r="G45">
        <f t="shared" si="38"/>
        <v>64.190885072653685</v>
      </c>
      <c r="H45">
        <f t="shared" si="64"/>
        <v>-20.049537648610261</v>
      </c>
      <c r="I45" s="23">
        <f t="shared" ref="I45" si="110">C45-C44</f>
        <v>1.0499999999999829</v>
      </c>
      <c r="J45" s="24">
        <f t="shared" ref="J45" si="111">(D45-D44)/I45</f>
        <v>0.25714285714327711</v>
      </c>
      <c r="K45" s="26">
        <f t="shared" ref="K45" si="112">(E45-E44)/I45</f>
        <v>0.15285714285883614</v>
      </c>
      <c r="L45" s="24">
        <f t="shared" ref="L45" si="113">(D45-D44)/$I45*1000/60</f>
        <v>4.2857142857212853</v>
      </c>
      <c r="M45" s="26">
        <f t="shared" ref="M45" si="114">(E45-E44)/$I45*1000/60</f>
        <v>2.5476190476472689</v>
      </c>
    </row>
    <row r="46" spans="1:13" x14ac:dyDescent="0.25">
      <c r="B46" s="17">
        <v>43615.503472222219</v>
      </c>
      <c r="C46">
        <v>242.90989999999999</v>
      </c>
      <c r="D46">
        <v>10198.884</v>
      </c>
      <c r="E46">
        <v>16616.0713</v>
      </c>
      <c r="F46">
        <f t="shared" si="3"/>
        <v>45.910171730516268</v>
      </c>
      <c r="G46">
        <f t="shared" si="38"/>
        <v>65.99511228533477</v>
      </c>
      <c r="H46">
        <f t="shared" si="64"/>
        <v>-20.084940554818502</v>
      </c>
      <c r="I46" s="23">
        <f t="shared" ref="I46" si="115">C46-C45</f>
        <v>0.75</v>
      </c>
      <c r="J46" s="24">
        <f t="shared" ref="J46" si="116">(D46-D45)/I46</f>
        <v>1.7853333333332557</v>
      </c>
      <c r="K46" s="26">
        <f t="shared" ref="K46" si="117">(E46-E45)/I46</f>
        <v>1.8210666666661079</v>
      </c>
      <c r="L46" s="24">
        <f t="shared" ref="L46" si="118">(D46-D45)/$I46*1000/60</f>
        <v>29.755555555554263</v>
      </c>
      <c r="M46" s="26">
        <f t="shared" ref="M46" si="119">(E46-E45)/$I46*1000/60</f>
        <v>30.351111111101797</v>
      </c>
    </row>
    <row r="47" spans="1:13" x14ac:dyDescent="0.25">
      <c r="B47" s="17">
        <v>43615.515277777777</v>
      </c>
      <c r="C47">
        <v>243.19319999999999</v>
      </c>
      <c r="D47">
        <v>10201.790000000001</v>
      </c>
      <c r="E47">
        <v>16619.204000000002</v>
      </c>
      <c r="F47">
        <f t="shared" si="3"/>
        <v>49.749009247029953</v>
      </c>
      <c r="G47">
        <f t="shared" si="38"/>
        <v>70.133421400264666</v>
      </c>
      <c r="H47">
        <f t="shared" si="64"/>
        <v>-20.384412153234713</v>
      </c>
      <c r="I47" s="23">
        <f t="shared" ref="I47" si="120">C47-C46</f>
        <v>0.283299999999997</v>
      </c>
      <c r="J47" s="24">
        <f t="shared" ref="J47" si="121">(D47-D46)/I47</f>
        <v>10.257677373811823</v>
      </c>
      <c r="K47" s="26">
        <f t="shared" ref="K47" si="122">(E47-E46)/I47</f>
        <v>11.057889163437931</v>
      </c>
      <c r="L47" s="24">
        <f t="shared" ref="L47" si="123">(D47-D46)/$I47*1000/60</f>
        <v>170.96128956353039</v>
      </c>
      <c r="M47" s="26">
        <f t="shared" ref="M47" si="124">(E47-E46)/$I47*1000/60</f>
        <v>184.2981527239655</v>
      </c>
    </row>
    <row r="48" spans="1:13" x14ac:dyDescent="0.25">
      <c r="B48" s="17">
        <v>43615.535416666666</v>
      </c>
      <c r="C48">
        <v>243.4265</v>
      </c>
      <c r="D48">
        <v>10204.291999999999</v>
      </c>
      <c r="E48">
        <v>16622.1185</v>
      </c>
      <c r="F48">
        <f t="shared" si="3"/>
        <v>53.054161162483837</v>
      </c>
      <c r="G48">
        <f t="shared" si="38"/>
        <v>73.983487450461425</v>
      </c>
      <c r="H48">
        <f t="shared" si="64"/>
        <v>-20.929326287977588</v>
      </c>
      <c r="I48" s="23">
        <f t="shared" ref="I48" si="125">C48-C47</f>
        <v>0.23330000000001405</v>
      </c>
      <c r="J48" s="24">
        <f t="shared" ref="J48" si="126">(D48-D47)/I48</f>
        <v>10.724389198450226</v>
      </c>
      <c r="K48" s="26">
        <f t="shared" ref="K48" si="127">(E48-E47)/I48</f>
        <v>12.492498928413102</v>
      </c>
      <c r="L48" s="24">
        <f t="shared" ref="L48" si="128">(D48-D47)/$I48*1000/60</f>
        <v>178.73981997417044</v>
      </c>
      <c r="M48" s="26">
        <f t="shared" ref="M48" si="129">(E48-E47)/$I48*1000/60</f>
        <v>208.20831547355172</v>
      </c>
    </row>
    <row r="49" spans="1:13" x14ac:dyDescent="0.25">
      <c r="B49" s="17">
        <v>43615.553472222222</v>
      </c>
      <c r="C49">
        <v>243.8432</v>
      </c>
      <c r="D49">
        <v>10204.51</v>
      </c>
      <c r="E49">
        <v>16622.244500000001</v>
      </c>
      <c r="F49">
        <f t="shared" si="3"/>
        <v>53.342140026421426</v>
      </c>
      <c r="G49">
        <f t="shared" si="38"/>
        <v>74.149933949801195</v>
      </c>
      <c r="H49">
        <f t="shared" si="64"/>
        <v>-20.807793923379769</v>
      </c>
      <c r="I49" s="23">
        <f t="shared" ref="I49" si="130">C49-C48</f>
        <v>0.41669999999999163</v>
      </c>
      <c r="J49" s="24">
        <f t="shared" ref="J49" si="131">(D49-D48)/I49</f>
        <v>0.52315814735003863</v>
      </c>
      <c r="K49" s="26">
        <f t="shared" ref="K49" si="132">(E49-E48)/I49</f>
        <v>0.30237580993570018</v>
      </c>
      <c r="L49" s="24">
        <f t="shared" ref="L49" si="133">(D49-D48)/$I49*1000/60</f>
        <v>8.7193024558339758</v>
      </c>
      <c r="M49" s="26">
        <f t="shared" ref="M49" si="134">(E49-E48)/$I49*1000/60</f>
        <v>5.0395968322616698</v>
      </c>
    </row>
    <row r="50" spans="1:13" x14ac:dyDescent="0.25">
      <c r="B50" s="17">
        <v>43615.618750000001</v>
      </c>
      <c r="C50">
        <v>245.2432</v>
      </c>
      <c r="D50">
        <v>10204.99</v>
      </c>
      <c r="E50">
        <v>16622.400799999999</v>
      </c>
      <c r="F50">
        <f t="shared" si="3"/>
        <v>53.976221928666554</v>
      </c>
      <c r="G50">
        <f t="shared" si="38"/>
        <v>74.35640686921829</v>
      </c>
      <c r="H50">
        <f t="shared" si="64"/>
        <v>-20.380184940551736</v>
      </c>
      <c r="I50" s="23">
        <f t="shared" ref="I50" si="135">C50-C49</f>
        <v>1.4000000000000057</v>
      </c>
      <c r="J50" s="24">
        <f t="shared" ref="J50" si="136">(D50-D49)/I50</f>
        <v>0.34285714285682961</v>
      </c>
      <c r="K50" s="26">
        <f t="shared" ref="K50" si="137">(E50-E49)/I50</f>
        <v>0.11164285714195447</v>
      </c>
      <c r="L50" s="24">
        <f t="shared" ref="L50" si="138">(D50-D49)/$I50*1000/60</f>
        <v>5.7142857142804937</v>
      </c>
      <c r="M50" s="26">
        <f t="shared" ref="M50" si="139">(E50-E49)/$I50*1000/60</f>
        <v>1.8607142856992414</v>
      </c>
    </row>
    <row r="51" spans="1:13" x14ac:dyDescent="0.25">
      <c r="A51" s="3">
        <v>43616</v>
      </c>
      <c r="B51" s="17">
        <v>43616.616666666669</v>
      </c>
      <c r="C51">
        <v>269.19319999999999</v>
      </c>
      <c r="D51">
        <v>10211.41</v>
      </c>
      <c r="E51">
        <v>16625.854500000001</v>
      </c>
      <c r="F51">
        <f t="shared" si="3"/>
        <v>62.457067371202982</v>
      </c>
      <c r="G51">
        <f t="shared" si="38"/>
        <v>78.918758256274884</v>
      </c>
      <c r="H51">
        <f t="shared" si="64"/>
        <v>-16.461690885071903</v>
      </c>
      <c r="I51" s="23">
        <f t="shared" ref="I51" si="140">C51-C50</f>
        <v>23.949999999999989</v>
      </c>
      <c r="J51" s="24">
        <f t="shared" ref="J51" si="141">(D51-D50)/I51</f>
        <v>0.26805845511482573</v>
      </c>
      <c r="K51" s="26">
        <f t="shared" ref="K51" si="142">(E51-E50)/I51</f>
        <v>0.14420459290195603</v>
      </c>
      <c r="L51" s="24">
        <f t="shared" ref="L51" si="143">(D51-D50)/$I51*1000/60</f>
        <v>4.4676409185804289</v>
      </c>
      <c r="M51" s="26">
        <f t="shared" ref="M51" si="144">(E51-E50)/$I51*1000/60</f>
        <v>2.4034098816992673</v>
      </c>
    </row>
  </sheetData>
  <pageMargins left="0.25" right="0.25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20may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Myers</dc:creator>
  <cp:lastModifiedBy>William Myers</cp:lastModifiedBy>
  <cp:lastPrinted>2019-06-06T13:01:06Z</cp:lastPrinted>
  <dcterms:created xsi:type="dcterms:W3CDTF">2019-05-20T15:05:09Z</dcterms:created>
  <dcterms:modified xsi:type="dcterms:W3CDTF">2019-06-06T13:09:03Z</dcterms:modified>
</cp:coreProperties>
</file>